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2.xml" ContentType="application/vnd.openxmlformats-officedocument.spreadsheetml.table+xml"/>
  <Override PartName="/xl/slicers/slicer2.xml" ContentType="application/vnd.ms-excel.slicer+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66925"/>
  <mc:AlternateContent xmlns:mc="http://schemas.openxmlformats.org/markup-compatibility/2006">
    <mc:Choice Requires="x15">
      <x15ac:absPath xmlns:x15ac="http://schemas.microsoft.com/office/spreadsheetml/2010/11/ac" url="https://undp.sharepoint.com/teams/SRB/programme/Shared Documents/Environment Potfolio/01b NAP 2/_8. Progress Reports/2025/"/>
    </mc:Choice>
  </mc:AlternateContent>
  <xr:revisionPtr revIDLastSave="132" documentId="8_{EB636194-C57E-4277-B422-E3F929C9C226}" xr6:coauthVersionLast="47" xr6:coauthVersionMax="47" xr10:uidLastSave="{E1EBF94F-5036-41F3-A8FA-438E2F81AD6D}"/>
  <bookViews>
    <workbookView xWindow="-120" yWindow="-120" windowWidth="29040" windowHeight="15720" tabRatio="732" activeTab="4" xr2:uid="{1FB5A21C-6B6E-4168-A19B-09C3D5669A3C}"/>
  </bookViews>
  <sheets>
    <sheet name="Guidance" sheetId="2" r:id="rId1"/>
    <sheet name="Cover Page" sheetId="14" r:id="rId2"/>
    <sheet name="Budget and Expenditure Report" sheetId="13" r:id="rId3"/>
    <sheet name="6.2 Procurement Plan" sheetId="16" r:id="rId4"/>
    <sheet name="6.2.1 Procurement Plan Revision" sheetId="17" r:id="rId5"/>
    <sheet name="Budget Category " sheetId="11" r:id="rId6"/>
    <sheet name="Policy" sheetId="15" state="hidden" r:id="rId7"/>
  </sheets>
  <definedNames>
    <definedName name="_xlnm._FilterDatabase" localSheetId="5" hidden="1">'Budget Category '!$A$37:$A$43</definedName>
    <definedName name="_xlnm._FilterDatabase" localSheetId="6" hidden="1">Policy!$A$9:$A$15</definedName>
    <definedName name="_xlnm.Print_Area" localSheetId="3">'6.2 Procurement Plan'!$C$1:$L$35</definedName>
    <definedName name="_xlnm.Print_Area" localSheetId="4">'6.2.1 Procurement Plan Revision'!$C$1:$L$44</definedName>
    <definedName name="_xlnm.Print_Area" localSheetId="2">'Budget and Expenditure Report'!$A$1:$M$53</definedName>
    <definedName name="_xlnm.Print_Area" localSheetId="1">'Cover Page'!$A$1:$G$24</definedName>
    <definedName name="Slicer_Status">#N/A</definedName>
    <definedName name="Slicer_Status1">#N/A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8"/>
        <x14:slicerCache r:id="rId9"/>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17" l="1"/>
  <c r="E45" i="17"/>
  <c r="E40" i="16"/>
  <c r="E44" i="17"/>
  <c r="G26" i="17"/>
  <c r="G10" i="17" l="1"/>
  <c r="L15" i="17"/>
  <c r="D7" i="17"/>
  <c r="C7" i="17" l="1"/>
  <c r="E7" i="17"/>
  <c r="F7" i="17"/>
  <c r="G7" i="17"/>
  <c r="H7" i="17"/>
  <c r="I7" i="17"/>
  <c r="J7" i="17"/>
  <c r="K7" i="17"/>
  <c r="L7" i="17"/>
  <c r="C10" i="17"/>
  <c r="D10" i="17"/>
  <c r="E10" i="17"/>
  <c r="F10" i="17"/>
  <c r="H10" i="17"/>
  <c r="I10" i="17"/>
  <c r="J10" i="17"/>
  <c r="K10" i="17"/>
  <c r="L10" i="17"/>
  <c r="C14" i="17"/>
  <c r="D14" i="17"/>
  <c r="E14" i="17"/>
  <c r="F14" i="17"/>
  <c r="G14" i="17"/>
  <c r="H14" i="17"/>
  <c r="I14" i="17"/>
  <c r="J14" i="17"/>
  <c r="K14" i="17"/>
  <c r="L14" i="17"/>
  <c r="C17" i="17"/>
  <c r="D17" i="17"/>
  <c r="E17" i="17"/>
  <c r="F17" i="17"/>
  <c r="G17" i="17"/>
  <c r="H17" i="17"/>
  <c r="I17" i="17"/>
  <c r="J17" i="17"/>
  <c r="K17" i="17"/>
  <c r="L17" i="17"/>
  <c r="C20" i="17"/>
  <c r="D20" i="17"/>
  <c r="E20" i="17"/>
  <c r="F20" i="17"/>
  <c r="G20" i="17"/>
  <c r="H20" i="17"/>
  <c r="I20" i="17"/>
  <c r="J20" i="17"/>
  <c r="K20" i="17"/>
  <c r="L20" i="17"/>
  <c r="C23" i="17"/>
  <c r="D23" i="17"/>
  <c r="E23" i="17"/>
  <c r="F23" i="17"/>
  <c r="G23" i="17"/>
  <c r="H23" i="17"/>
  <c r="I23" i="17"/>
  <c r="J23" i="17"/>
  <c r="K23" i="17"/>
  <c r="L23" i="17"/>
  <c r="C26" i="17"/>
  <c r="D26" i="17"/>
  <c r="E26" i="17"/>
  <c r="F26" i="17"/>
  <c r="H26" i="17"/>
  <c r="I26" i="17"/>
  <c r="J26" i="17"/>
  <c r="K26" i="17"/>
  <c r="L26" i="17"/>
  <c r="C29" i="17"/>
  <c r="D29" i="17"/>
  <c r="E29" i="17"/>
  <c r="F29" i="17"/>
  <c r="G29" i="17"/>
  <c r="H29" i="17"/>
  <c r="I29" i="17"/>
  <c r="J29" i="17"/>
  <c r="K29" i="17"/>
  <c r="L29" i="17"/>
  <c r="C32" i="17"/>
  <c r="D32" i="17"/>
  <c r="E32" i="17"/>
  <c r="F32" i="17"/>
  <c r="G32" i="17"/>
  <c r="I32" i="17"/>
  <c r="J32" i="17"/>
  <c r="K32" i="17"/>
  <c r="L32" i="17"/>
  <c r="C35" i="17"/>
  <c r="D35" i="17"/>
  <c r="E35" i="17"/>
  <c r="F35" i="17"/>
  <c r="G35" i="17"/>
  <c r="H35" i="17"/>
  <c r="I35" i="17"/>
  <c r="J35" i="17"/>
  <c r="K35" i="17"/>
  <c r="L35" i="17"/>
  <c r="C38" i="17"/>
  <c r="D38" i="17"/>
  <c r="E38" i="17"/>
  <c r="F38" i="17"/>
  <c r="G38" i="17"/>
  <c r="H38" i="17"/>
  <c r="I38" i="17"/>
  <c r="J38" i="17"/>
  <c r="K38" i="17"/>
  <c r="L38" i="17"/>
  <c r="C41" i="17"/>
  <c r="D41" i="17"/>
  <c r="E41" i="17"/>
  <c r="F41" i="17"/>
  <c r="G41" i="17"/>
  <c r="H41" i="17"/>
  <c r="I41" i="17"/>
  <c r="J41" i="17"/>
  <c r="K41" i="17"/>
  <c r="L41" i="17"/>
  <c r="E46" i="17"/>
  <c r="K19" i="16"/>
  <c r="K22" i="16"/>
  <c r="K25" i="16"/>
  <c r="K28" i="16"/>
  <c r="K31" i="16"/>
  <c r="E35" i="16"/>
  <c r="E36" i="16"/>
  <c r="E37" i="16"/>
  <c r="E41" i="16"/>
  <c r="E42" i="16"/>
  <c r="E43" i="16"/>
  <c r="E44" i="16"/>
  <c r="E45" i="13" l="1"/>
  <c r="F45" i="13" s="1"/>
  <c r="E46" i="13"/>
  <c r="F46" i="13" s="1"/>
  <c r="I39" i="13"/>
  <c r="G12" i="13"/>
  <c r="G19" i="13"/>
  <c r="E19" i="13"/>
  <c r="I17" i="13"/>
  <c r="J47" i="13"/>
  <c r="I47" i="13"/>
  <c r="H47" i="13"/>
  <c r="J45" i="13"/>
  <c r="H45" i="13"/>
  <c r="I31" i="13"/>
  <c r="J31" i="13"/>
  <c r="H31" i="13"/>
  <c r="K30" i="13"/>
  <c r="K29" i="13"/>
  <c r="K36" i="13"/>
  <c r="K35" i="13"/>
  <c r="K34" i="13"/>
  <c r="K33" i="13"/>
  <c r="K27" i="13"/>
  <c r="K28" i="13" s="1"/>
  <c r="I28" i="13"/>
  <c r="J28" i="13"/>
  <c r="H28" i="13"/>
  <c r="I26" i="13"/>
  <c r="J26" i="13"/>
  <c r="H26" i="13"/>
  <c r="K21" i="13"/>
  <c r="K22" i="13"/>
  <c r="K23" i="13"/>
  <c r="K24" i="13"/>
  <c r="K25" i="13"/>
  <c r="K20" i="13"/>
  <c r="K19" i="13"/>
  <c r="K13" i="13"/>
  <c r="K14" i="13"/>
  <c r="K15" i="13"/>
  <c r="K16" i="13"/>
  <c r="K17" i="13"/>
  <c r="K12" i="13"/>
  <c r="I18" i="13"/>
  <c r="I45" i="13" s="1"/>
  <c r="J18" i="13"/>
  <c r="H18" i="13"/>
  <c r="G20" i="13"/>
  <c r="G21" i="13"/>
  <c r="G22" i="13"/>
  <c r="G23" i="13"/>
  <c r="G24" i="13"/>
  <c r="F31" i="13"/>
  <c r="F26" i="13"/>
  <c r="F18" i="13"/>
  <c r="E18" i="13"/>
  <c r="D45" i="13" s="1"/>
  <c r="I32" i="13" l="1"/>
  <c r="K31" i="13"/>
  <c r="H32" i="13"/>
  <c r="J32" i="13"/>
  <c r="L22" i="13"/>
  <c r="L20" i="13"/>
  <c r="L24" i="13"/>
  <c r="L23" i="13"/>
  <c r="L21" i="13"/>
  <c r="K18" i="13"/>
  <c r="K26" i="13"/>
  <c r="K32" i="13" l="1"/>
  <c r="C48" i="13"/>
  <c r="C47" i="13"/>
  <c r="C46" i="13"/>
  <c r="L19" i="13"/>
  <c r="G25" i="13"/>
  <c r="L25" i="13" s="1"/>
  <c r="L26" i="13" l="1"/>
  <c r="G26" i="13"/>
  <c r="J46" i="13"/>
  <c r="I46" i="13"/>
  <c r="G29" i="13"/>
  <c r="G27" i="13"/>
  <c r="L27" i="13" s="1"/>
  <c r="J48" i="13"/>
  <c r="I48" i="13"/>
  <c r="H48" i="13"/>
  <c r="E31" i="13"/>
  <c r="F28" i="13"/>
  <c r="F32" i="13" s="1"/>
  <c r="E28" i="13"/>
  <c r="D47" i="13" s="1"/>
  <c r="G5" i="13"/>
  <c r="L2" i="13"/>
  <c r="L12" i="13"/>
  <c r="D48" i="13" l="1"/>
  <c r="G31" i="13"/>
  <c r="L29" i="13"/>
  <c r="G28" i="13"/>
  <c r="B41" i="13"/>
  <c r="J51" i="13"/>
  <c r="I51" i="13"/>
  <c r="J50" i="13"/>
  <c r="I50" i="13"/>
  <c r="H51" i="13"/>
  <c r="H50" i="13"/>
  <c r="E51" i="13"/>
  <c r="E50" i="13"/>
  <c r="E48" i="13"/>
  <c r="E47" i="13"/>
  <c r="D51" i="13"/>
  <c r="D50" i="13"/>
  <c r="C45" i="13"/>
  <c r="C51" i="13"/>
  <c r="C50" i="13"/>
  <c r="C49" i="13"/>
  <c r="G39" i="13"/>
  <c r="G38" i="13"/>
  <c r="G36" i="13"/>
  <c r="G34" i="13"/>
  <c r="G33" i="13"/>
  <c r="L33" i="13" s="1"/>
  <c r="G17" i="13"/>
  <c r="L17" i="13" s="1"/>
  <c r="G15" i="13"/>
  <c r="L15" i="13" s="1"/>
  <c r="G14" i="13"/>
  <c r="L14" i="13" s="1"/>
  <c r="G13" i="13"/>
  <c r="L13" i="13" s="1"/>
  <c r="E69" i="13"/>
  <c r="E68" i="13"/>
  <c r="F8" i="13"/>
  <c r="G8" i="13"/>
  <c r="F37" i="13"/>
  <c r="E67" i="13" s="1"/>
  <c r="G35" i="13"/>
  <c r="G16" i="13"/>
  <c r="L16" i="13" s="1"/>
  <c r="D69" i="13"/>
  <c r="D68" i="13"/>
  <c r="J69" i="13"/>
  <c r="J68" i="13"/>
  <c r="I69" i="13"/>
  <c r="I68" i="13"/>
  <c r="H69" i="13"/>
  <c r="H68" i="13"/>
  <c r="K39" i="13"/>
  <c r="K38" i="13"/>
  <c r="J37" i="13"/>
  <c r="J49" i="13" s="1"/>
  <c r="I37" i="13"/>
  <c r="I67" i="13" s="1"/>
  <c r="H37" i="13"/>
  <c r="H49" i="13" s="1"/>
  <c r="H46" i="13"/>
  <c r="C69" i="13"/>
  <c r="C68" i="13"/>
  <c r="C67" i="13"/>
  <c r="E37" i="13"/>
  <c r="E26" i="13"/>
  <c r="D46" i="13" s="1"/>
  <c r="L18" i="13" l="1"/>
  <c r="F40" i="13"/>
  <c r="E32" i="13"/>
  <c r="E40" i="13" s="1"/>
  <c r="G51" i="13"/>
  <c r="F50" i="13"/>
  <c r="G18" i="13"/>
  <c r="G32" i="13" s="1"/>
  <c r="F69" i="13"/>
  <c r="H67" i="13"/>
  <c r="K51" i="13"/>
  <c r="K68" i="13"/>
  <c r="F68" i="13"/>
  <c r="E49" i="13"/>
  <c r="E52" i="13" s="1"/>
  <c r="I40" i="13"/>
  <c r="K50" i="13"/>
  <c r="L50" i="13" s="1"/>
  <c r="E58" i="13"/>
  <c r="G69" i="13"/>
  <c r="L38" i="13"/>
  <c r="G50" i="13"/>
  <c r="G37" i="13"/>
  <c r="G68" i="13"/>
  <c r="H40" i="13"/>
  <c r="K69" i="13"/>
  <c r="F51" i="13"/>
  <c r="J40" i="13"/>
  <c r="J67" i="13"/>
  <c r="K67" i="13" s="1"/>
  <c r="L39" i="13"/>
  <c r="L36" i="13"/>
  <c r="L35" i="13"/>
  <c r="L34" i="13"/>
  <c r="D49" i="13"/>
  <c r="D67" i="13"/>
  <c r="D60" i="13"/>
  <c r="K37" i="13"/>
  <c r="G46" i="13"/>
  <c r="F47" i="13"/>
  <c r="G48" i="13"/>
  <c r="D65" i="13"/>
  <c r="G47" i="13"/>
  <c r="D59" i="13"/>
  <c r="F48" i="13"/>
  <c r="I49" i="13"/>
  <c r="K49" i="13" s="1"/>
  <c r="K48" i="13"/>
  <c r="K47" i="13"/>
  <c r="K46" i="13"/>
  <c r="L31" i="13"/>
  <c r="L28" i="13"/>
  <c r="D52" i="13"/>
  <c r="H52" i="13"/>
  <c r="J52" i="13"/>
  <c r="D63" i="13"/>
  <c r="D58" i="13"/>
  <c r="D57" i="13"/>
  <c r="D62" i="13"/>
  <c r="D66" i="13"/>
  <c r="D61" i="13"/>
  <c r="D64" i="13"/>
  <c r="G45" i="13"/>
  <c r="K45" i="13"/>
  <c r="F52" i="13" l="1"/>
  <c r="L32" i="13"/>
  <c r="G40" i="13"/>
  <c r="L69" i="13"/>
  <c r="L68" i="13"/>
  <c r="L51" i="13"/>
  <c r="E65" i="13"/>
  <c r="G65" i="13" s="1"/>
  <c r="K40" i="13"/>
  <c r="H57" i="13"/>
  <c r="L37" i="13"/>
  <c r="L47" i="13"/>
  <c r="E41" i="13"/>
  <c r="E66" i="13"/>
  <c r="F66" i="13" s="1"/>
  <c r="G49" i="13"/>
  <c r="G52" i="13" s="1"/>
  <c r="F49" i="13"/>
  <c r="L49" i="13" s="1"/>
  <c r="G67" i="13"/>
  <c r="F67" i="13"/>
  <c r="L67" i="13" s="1"/>
  <c r="I52" i="13"/>
  <c r="E61" i="13"/>
  <c r="F61" i="13" s="1"/>
  <c r="E60" i="13"/>
  <c r="F60" i="13" s="1"/>
  <c r="I65" i="13"/>
  <c r="I63" i="13"/>
  <c r="J66" i="13"/>
  <c r="I57" i="13"/>
  <c r="I61" i="13"/>
  <c r="H62" i="13"/>
  <c r="J61" i="13"/>
  <c r="J65" i="13"/>
  <c r="E62" i="13"/>
  <c r="G62" i="13" s="1"/>
  <c r="I62" i="13"/>
  <c r="J58" i="13"/>
  <c r="H59" i="13"/>
  <c r="J59" i="13"/>
  <c r="E63" i="13"/>
  <c r="F63" i="13" s="1"/>
  <c r="I66" i="13"/>
  <c r="J60" i="13"/>
  <c r="J63" i="13"/>
  <c r="H64" i="13"/>
  <c r="I64" i="13"/>
  <c r="J64" i="13"/>
  <c r="E57" i="13"/>
  <c r="F57" i="13" s="1"/>
  <c r="H65" i="13"/>
  <c r="H63" i="13"/>
  <c r="H66" i="13"/>
  <c r="L46" i="13"/>
  <c r="J57" i="13"/>
  <c r="I60" i="13"/>
  <c r="I59" i="13"/>
  <c r="E64" i="13"/>
  <c r="G64" i="13" s="1"/>
  <c r="J62" i="13"/>
  <c r="I58" i="13"/>
  <c r="H61" i="13"/>
  <c r="H58" i="13"/>
  <c r="H60" i="13"/>
  <c r="E59" i="13"/>
  <c r="F59" i="13" s="1"/>
  <c r="L48" i="13"/>
  <c r="K52" i="13"/>
  <c r="G58" i="13"/>
  <c r="D70" i="13"/>
  <c r="F58" i="13"/>
  <c r="L45" i="13"/>
  <c r="F65" i="13" l="1"/>
  <c r="L40" i="13"/>
  <c r="G66" i="13"/>
  <c r="F62" i="13"/>
  <c r="F64" i="13"/>
  <c r="G60" i="13"/>
  <c r="G61" i="13"/>
  <c r="K57" i="13"/>
  <c r="L57" i="13" s="1"/>
  <c r="G57" i="13"/>
  <c r="K63" i="13"/>
  <c r="L63" i="13" s="1"/>
  <c r="K65" i="13"/>
  <c r="G63" i="13"/>
  <c r="K62" i="13"/>
  <c r="K66" i="13"/>
  <c r="L66" i="13" s="1"/>
  <c r="K61" i="13"/>
  <c r="L61" i="13" s="1"/>
  <c r="K64" i="13"/>
  <c r="K60" i="13"/>
  <c r="L60" i="13" s="1"/>
  <c r="I70" i="13"/>
  <c r="L52" i="13"/>
  <c r="K59" i="13"/>
  <c r="L59" i="13" s="1"/>
  <c r="H70" i="13"/>
  <c r="J70" i="13"/>
  <c r="E70" i="13"/>
  <c r="K58" i="13"/>
  <c r="L58" i="13" s="1"/>
  <c r="G59" i="13"/>
  <c r="L65" i="13" l="1"/>
  <c r="F70" i="13"/>
  <c r="L62" i="13"/>
  <c r="G70" i="13"/>
  <c r="L64" i="13"/>
  <c r="K70" i="13"/>
  <c r="L70" i="13" l="1"/>
</calcChain>
</file>

<file path=xl/sharedStrings.xml><?xml version="1.0" encoding="utf-8"?>
<sst xmlns="http://schemas.openxmlformats.org/spreadsheetml/2006/main" count="451" uniqueCount="180">
  <si>
    <t>TIPS TO COMPLETING BUDGET AND EXPENDITURE REPORT</t>
  </si>
  <si>
    <t>Cover Page</t>
  </si>
  <si>
    <t>Enter grant agreement number, name of NDA or DP, IPR reporting period</t>
  </si>
  <si>
    <t>RESOURCES</t>
  </si>
  <si>
    <t>Fund Cumulative Prior Period</t>
  </si>
  <si>
    <t>Total funds received before current reporting period, at gross</t>
  </si>
  <si>
    <t>Fund Received Current Period</t>
  </si>
  <si>
    <t>Total funds received during the current reporting period, at gross</t>
  </si>
  <si>
    <t>Interest Income</t>
  </si>
  <si>
    <t>Interest earned on the deposit account</t>
  </si>
  <si>
    <t>BUDGET AND EXPENDITURE</t>
  </si>
  <si>
    <t>Outcome</t>
  </si>
  <si>
    <t>Describe as per approved readiness proposal and grant agreement; Do not leave cell blank</t>
  </si>
  <si>
    <t>Output</t>
  </si>
  <si>
    <t>Cost Categories</t>
  </si>
  <si>
    <t>Must reconcile with approved budget or the approved last revision to budget; Any new cost categories may be added through the Budget Category sheet</t>
  </si>
  <si>
    <t>Last Approved Budget</t>
  </si>
  <si>
    <t>Refers to the original approved budget or the approved last revision to budget</t>
  </si>
  <si>
    <t>date</t>
  </si>
  <si>
    <t>Enter the date of approval of original budget or the last revision to budget</t>
  </si>
  <si>
    <t>Budget Reallocation</t>
  </si>
  <si>
    <t>Proposed changes to approved budget; Enter positive (+) number for additional budget (i.e., to increase budget) and negative (-) number to reallocate budget (i.e., to decrease budget);  Reallocations must be within applicable limit</t>
  </si>
  <si>
    <t>applicable policy</t>
  </si>
  <si>
    <t>If project was granted COVID 6-months NCE, select COVID Adaptive Measures; Otherwise, select Standard Policy; Do not leave cell blank</t>
  </si>
  <si>
    <t>Revised Budget</t>
  </si>
  <si>
    <t>Revised budget after reallocation within the limit; The Delivery Partner Fee threshold approved in the original budget must be maintained</t>
  </si>
  <si>
    <t>Cumulative Prior Period Expenditure</t>
  </si>
  <si>
    <r>
      <t xml:space="preserve">Total actual expenditures </t>
    </r>
    <r>
      <rPr>
        <u/>
        <sz val="12"/>
        <rFont val="Calibri"/>
        <family val="2"/>
        <scheme val="minor"/>
      </rPr>
      <t>paid</t>
    </r>
    <r>
      <rPr>
        <sz val="12"/>
        <rFont val="Calibri"/>
        <family val="2"/>
        <scheme val="minor"/>
      </rPr>
      <t xml:space="preserve"> before the current reporting period; must reconcile with accounting books and records; DP Fee limit applies to total actual expenditures</t>
    </r>
  </si>
  <si>
    <t>Expenditure Current Period</t>
  </si>
  <si>
    <r>
      <t xml:space="preserve">Total actual expenditures </t>
    </r>
    <r>
      <rPr>
        <u/>
        <sz val="12"/>
        <rFont val="Calibri"/>
        <family val="2"/>
        <scheme val="minor"/>
      </rPr>
      <t>paid</t>
    </r>
    <r>
      <rPr>
        <sz val="12"/>
        <rFont val="Calibri"/>
        <family val="2"/>
        <scheme val="minor"/>
      </rPr>
      <t xml:space="preserve"> during the current reporting period; must reconcile with accounting books and records; DP Fee limit applies to total actual expenditures</t>
    </r>
  </si>
  <si>
    <t>Commitment</t>
  </si>
  <si>
    <t>Total unpaid committed amounts</t>
  </si>
  <si>
    <t>Available Budget</t>
  </si>
  <si>
    <t>Remaining unutilized budget; Each budget line item may fall below zero but must be zero or greater than zero at summary level</t>
  </si>
  <si>
    <t>SUMMARY</t>
  </si>
  <si>
    <t xml:space="preserve">Insert a line for every outcome added </t>
  </si>
  <si>
    <t>Copy formula for every line inserted</t>
  </si>
  <si>
    <t xml:space="preserve">Budget Reallocation </t>
  </si>
  <si>
    <t>Change in %</t>
  </si>
  <si>
    <t>Total Expenditure</t>
  </si>
  <si>
    <t>Remaining unutilized budget; Must be zero or greater than zero</t>
  </si>
  <si>
    <t>Readiness and</t>
  </si>
  <si>
    <t>Preparatory Support</t>
  </si>
  <si>
    <t>Budget and Expenditure</t>
  </si>
  <si>
    <t>Reporting</t>
  </si>
  <si>
    <t>Grant Agreement Number</t>
  </si>
  <si>
    <t>NDA/Delivery Patner Name</t>
  </si>
  <si>
    <t>Reporting Period</t>
  </si>
  <si>
    <t>SECTION 4: BUDGET &amp; EXPENDITURE REPORTING</t>
  </si>
  <si>
    <t>Period Covered:</t>
  </si>
  <si>
    <t>Resources</t>
  </si>
  <si>
    <t>Fund Cumulative
Prior Period</t>
  </si>
  <si>
    <t>Fund Received
Current Period</t>
  </si>
  <si>
    <t>Total Fund
Received</t>
  </si>
  <si>
    <t>Remarks</t>
  </si>
  <si>
    <t>a. Fund Received from GCF</t>
  </si>
  <si>
    <t>b. Interest Income</t>
  </si>
  <si>
    <t>c. Other Resources</t>
  </si>
  <si>
    <t>Total Resources</t>
  </si>
  <si>
    <t>Expenditure</t>
  </si>
  <si>
    <t>Available
Budget</t>
  </si>
  <si>
    <t>Standard Policy*</t>
  </si>
  <si>
    <t>After Reallocation</t>
  </si>
  <si>
    <t>Cumulative
Prior Period</t>
  </si>
  <si>
    <t>Current
Period</t>
  </si>
  <si>
    <t>Total 
Expenditure</t>
  </si>
  <si>
    <t xml:space="preserve">Workshop/Training </t>
  </si>
  <si>
    <t>Travel – Local</t>
  </si>
  <si>
    <t>Contractual services-companies</t>
  </si>
  <si>
    <t>Consultant - Individual - Local</t>
  </si>
  <si>
    <t xml:space="preserve">Contract Services Individuals </t>
  </si>
  <si>
    <t> </t>
  </si>
  <si>
    <t>Project Outcome total</t>
  </si>
  <si>
    <t>Project Management Cost</t>
  </si>
  <si>
    <t>Audio Visual &amp; Printing</t>
  </si>
  <si>
    <t>IT Equipment</t>
  </si>
  <si>
    <t>Office Supplies</t>
  </si>
  <si>
    <t>PMC total</t>
  </si>
  <si>
    <t>Contingency</t>
  </si>
  <si>
    <r>
      <t xml:space="preserve">Delivery Partner Fee </t>
    </r>
    <r>
      <rPr>
        <b/>
        <sz val="9"/>
        <color rgb="FFFF0000"/>
        <rFont val="Calibri"/>
        <family val="2"/>
        <scheme val="minor"/>
      </rPr>
      <t xml:space="preserve"> (Refer to 'Guidance' tab on use of DP Fee)</t>
    </r>
  </si>
  <si>
    <t>Project total</t>
  </si>
  <si>
    <t>Expenditure
Current Period</t>
  </si>
  <si>
    <t>Audit Fee</t>
  </si>
  <si>
    <t>Consultant - Individual - International</t>
  </si>
  <si>
    <t>Professional Services – Companies/Firm</t>
  </si>
  <si>
    <t>Travel - International</t>
  </si>
  <si>
    <t>Budget Categories</t>
  </si>
  <si>
    <t>Indicate additional budget categories</t>
  </si>
  <si>
    <t>Miscellaneous Expenses</t>
  </si>
  <si>
    <t>Choose percentage</t>
  </si>
  <si>
    <t>Applicable Policy</t>
  </si>
  <si>
    <t>Reallocation Threshold</t>
  </si>
  <si>
    <t>PMC Threshold</t>
  </si>
  <si>
    <t>Select Applicable Policy</t>
  </si>
  <si>
    <t>COVID Adaptive Measures</t>
  </si>
  <si>
    <t>Outcome 3.1: 
Adaptation planning governance and institutional coordination strengthened</t>
  </si>
  <si>
    <t>Output 3.1.1.
National, sub-national and/or sectoral adaptation plans developed or updated</t>
  </si>
  <si>
    <t xml:space="preserve">Output 3.1.2
Adaptation policy and/or regulations developed or strengthened for integrating adaptation actions/measures in sectoral, subnational and national development strategies and plans 
</t>
  </si>
  <si>
    <t>Output 3.1.4
Stakeholder engagement frameworks, agreements and awareness raising conducted or strengthened</t>
  </si>
  <si>
    <t>Outcome 3.2: 
Evidence produced to design adaptation solutions for maximum impact</t>
  </si>
  <si>
    <t>Output 3.2.1
Adaptation impact monitoring, evaluation and learning systems established or strengthened for strategic planning and investment</t>
  </si>
  <si>
    <t>Outcome 3.3:
Private sector engagement in adaptation catalyzed</t>
  </si>
  <si>
    <t>Outcome 3.3.1
Strategies, policies, and incentives developed to foster private investment in adaptation solutions</t>
  </si>
  <si>
    <t>Outcome 3.4:
Adaptation finance increased</t>
  </si>
  <si>
    <t>Output 3.4.2
Concept notes developed for adaptation priority actions</t>
  </si>
  <si>
    <t>Output 3.4.3
National systems developed for tracking adaptation national and international finance flows</t>
  </si>
  <si>
    <t>Outcome total :</t>
  </si>
  <si>
    <t>SRB-RS-005</t>
  </si>
  <si>
    <t>Ministry of Environmental Protection/ UNDP</t>
  </si>
  <si>
    <t>20 June to 31 December 2025</t>
  </si>
  <si>
    <t>Engagement of 1 NAP Specialists (as per ProDoc, total 2 NAP Specialist) under technical outputs as expert assistance to the Government, under different contract modality for the same position.</t>
  </si>
  <si>
    <t>Total $(USD)</t>
  </si>
  <si>
    <t>Planned Consulting Services (IC)</t>
  </si>
  <si>
    <t>Planned Consulting Services (PS)</t>
  </si>
  <si>
    <t xml:space="preserve">Planned Works </t>
  </si>
  <si>
    <t>Planned Non-Consulting Services</t>
  </si>
  <si>
    <t>Planned Goods</t>
  </si>
  <si>
    <t xml:space="preserve">Breakdown per Category </t>
  </si>
  <si>
    <t xml:space="preserve">Actual </t>
  </si>
  <si>
    <t>Revised1</t>
  </si>
  <si>
    <t xml:space="preserve">Planned </t>
  </si>
  <si>
    <t>Y2/Q4</t>
  </si>
  <si>
    <t>Y1/Q1</t>
  </si>
  <si>
    <t>DP</t>
  </si>
  <si>
    <t>Below US $5,000</t>
  </si>
  <si>
    <t>Micro-
purchasing</t>
  </si>
  <si>
    <t>Non-Consulting Services</t>
  </si>
  <si>
    <t>Costs associated with the production and distribution of communication resources (newsletters, brochures, fact sheets, etc.), outreach, lessons learnt and best practice, as well as knowledge modules.</t>
  </si>
  <si>
    <t>Planned</t>
  </si>
  <si>
    <t>Y1/Q2</t>
  </si>
  <si>
    <t>10,000 to 30,000</t>
  </si>
  <si>
    <t xml:space="preserve">Competitive procurement </t>
  </si>
  <si>
    <t>Consulting Services (Individual Consultants)</t>
  </si>
  <si>
    <t>Project Assistant: Full-time engagement for Quality Assurance and Monitoring of annual work plans and budgets with close monitoring of the overall project progress to be in line with project reporting requirements, including logistics and administrative support of project implementation; administrative management of the project budget, required procurement support, etc.; as well as controlling project expenditures and maintaining up to date business and financial documentation, in accordance with project reporting requirement.</t>
  </si>
  <si>
    <t>30,000 to 90,000</t>
  </si>
  <si>
    <t>Project coordinator. Full-time engagement over 2 years of project implementation will be responsible for the day-to-day coordination of the project activities. S/he will further be responsible for providing technical analysis of issues related to project outcomes, strategic support and drafting of TORs across all outputs; development of knowledge products; and drafting of key project reports such as the inception report, project reports, annual work plans and budgets.</t>
  </si>
  <si>
    <t>Y1/Q3</t>
  </si>
  <si>
    <t>5000 to 149,999</t>
  </si>
  <si>
    <t>Request for
quotation</t>
  </si>
  <si>
    <t>Hiring of a firm to perform project audit. See Budget Note "I"</t>
  </si>
  <si>
    <t>Below 5,000</t>
  </si>
  <si>
    <t>Micro-purchasing</t>
  </si>
  <si>
    <t>Goods</t>
  </si>
  <si>
    <t>Various IT Equipment (Laptops, printer etc.) acquired throughout the length of the project. See Budget Note E. Assume all purchases under USD 5,000</t>
  </si>
  <si>
    <t>Costs associated with renting facilities and hosting public meetings associated with project coordination. This assumes ~3 meetings/month of the project at USD 1,100 per meeting.</t>
  </si>
  <si>
    <t>150,000 and above</t>
  </si>
  <si>
    <t>Open - RFP</t>
  </si>
  <si>
    <t>Consulting Services (Professional Firms)</t>
  </si>
  <si>
    <t xml:space="preserve">Hiring of local or international firm(s) to provide integrated services related to: maintenance and update of the Digital Climate Atlas, ToR for development of the Study on the needs for artificial water reservoirs and capacities for collection and storage of atmospheric water for irrigation purposes; Training module on climate-sensitive budgetary planning, CCA investment and progress measurement; Training module on nationally and internationally financing mechanisms available; Draft Concept Notes for two pilot investment projects; Proposal for establishment of funding mechanism. There may be synergies between available firms that will reduce the number of contracts – will be assessed during the procurement process. </t>
  </si>
  <si>
    <t>Hiring of individual consultants to assist the development of methodologies and/or reports setting basis for nine methodologies (Methodology for the assessment of losses, damage and needs from hazards; Methodology for development and content of disaster risk assessment and plan for protection and rescue; Methodology for monitoring of drought as a multidimensional climate hazard relevant for various sectors, considering its impact and duration; Methodology for zoning of fruit growing areas considering climate change; Methodology for zoning viticulture areas considering climate change; Methodology for monitoring the condition and vulnerability of species, habitats and ecosystems with proposed measures for adaptation to climate change; Report on introduction of climate change adaptation aspects in the Nature protection program; Report on the methodology for the analysis of impact of climate change on the distribution of heating and cooling degree days in reported and projected climate change; Report on the methodology for short and long-term forecasting of heating and cooling degree days). Estimated 1200 working days, fee $250/day.</t>
  </si>
  <si>
    <t>5000-149,999</t>
  </si>
  <si>
    <t>1 (or more) international consultant(s) to ensure Q/A &amp; Q/C of the process of CCA mainstreaming, ensure guidance and propose recommendations for the CCA integration into methodologies to be initiated or drafted through this project. Estimated to 40 days, USD 500/day.</t>
  </si>
  <si>
    <t>5000 to 149999</t>
  </si>
  <si>
    <t>National technical consultants to support CCA mainstreaming activities, complement the work of firms in integrating the CCA into methodologies/analysis, and facilitate the dialogue with development partners in Serbia in aligning the project outputs and results with the SDGs, UN Development Partnership Framework for Serbia, NDC, etc. as well as policy dialogue at national and sub-national levels.  Consultants will also provide policy analysis and technical input to align the project with other adaptation related initiatives supported by UNDP, UN Agencies and other development partners in Serbia. Estimated to 580 days, USD 250/day</t>
  </si>
  <si>
    <t>Estimated contract start date</t>
  </si>
  <si>
    <t xml:space="preserve">Date of initiating procurement (Tender Issuence) </t>
  </si>
  <si>
    <t xml:space="preserve">Name of Entity executing Procurement (DP/EE, etc.) </t>
  </si>
  <si>
    <r>
      <t xml:space="preserve">Thresholds  as per applicable procurement policy
</t>
    </r>
    <r>
      <rPr>
        <sz val="9"/>
        <color rgb="FFFFFFFF"/>
        <rFont val="Arial"/>
        <family val="2"/>
      </rPr>
      <t>(Min-Max monetary value for which indicated procurement method must be used)</t>
    </r>
  </si>
  <si>
    <t xml:space="preserve">Procurement Method (e.g. open, limited RFP,ITB,RFQ) </t>
  </si>
  <si>
    <t xml:space="preserve">Current Estimated Cost (please indicate latest estimated/actual cost) </t>
  </si>
  <si>
    <t>Estimated Cost (US$)</t>
  </si>
  <si>
    <t xml:space="preserve">Category </t>
  </si>
  <si>
    <t xml:space="preserve">Item Description </t>
  </si>
  <si>
    <t>Status</t>
  </si>
  <si>
    <t>No</t>
  </si>
  <si>
    <t xml:space="preserve">Please check out the example in the table below, and remove the items before including the proposal's entries. At the proposal submision stage, please populate the raws dedicated to planned items. </t>
  </si>
  <si>
    <t xml:space="preserve">Procurement Plan Approval Date: </t>
  </si>
  <si>
    <t>For goods, services, and consultancies to be procured, please list the items, descriptions in relation to the activities in Section 3, estimated cost, procurement method, relevant threshold, and the estimated dates. Please provide a full procurement plan for the entire duration of the implementation period. </t>
  </si>
  <si>
    <t>6.2 Procurement Plan</t>
  </si>
  <si>
    <t>Revised2</t>
  </si>
  <si>
    <t>Y2/Q1</t>
  </si>
  <si>
    <t>Competitive procurement and direct contracting</t>
  </si>
  <si>
    <t>5000-149999</t>
  </si>
  <si>
    <t>Competitive procurement</t>
  </si>
  <si>
    <t>Y2/Q2</t>
  </si>
  <si>
    <t>Up to 149,999</t>
  </si>
  <si>
    <t>Y1/Q4</t>
  </si>
  <si>
    <t>Request for quotation</t>
  </si>
  <si>
    <t>Up to 15,000</t>
  </si>
  <si>
    <t>Micro-ourchasing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</si>
</sst>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409]d\-mmm\-yyyy;@"/>
    <numFmt numFmtId="165" formatCode="[$-409]d\-mmm\-yy;@"/>
    <numFmt numFmtId="166" formatCode="0.0%"/>
    <numFmt numFmtId="167" formatCode="_(&quot;$&quot;* #,##0_);_(&quot;$&quot;* \(#,##0\);_(&quot;$&quot;* &quot;-&quot;??_);_(@_)"/>
    <numFmt numFmtId="168" formatCode="&quot;$&quot;#,##0.00"/>
  </numFmts>
  <fonts count="59" x14ac:knownFonts="1">
    <font>
      <sz val="11"/>
      <color theme="1"/>
      <name val="Calibri"/>
      <family val="2"/>
      <scheme val="minor"/>
    </font>
    <font>
      <sz val="11"/>
      <color theme="1"/>
      <name val="Calibri"/>
      <family val="2"/>
      <scheme val="minor"/>
    </font>
    <font>
      <sz val="10"/>
      <color theme="1"/>
      <name val="Arial"/>
      <family val="2"/>
    </font>
    <font>
      <b/>
      <sz val="9"/>
      <color theme="1"/>
      <name val="Calibri"/>
      <family val="2"/>
      <scheme val="minor"/>
    </font>
    <font>
      <sz val="9"/>
      <color theme="1"/>
      <name val="Calibri"/>
      <family val="2"/>
      <scheme val="minor"/>
    </font>
    <font>
      <b/>
      <sz val="16"/>
      <color rgb="FF7F7F7F"/>
      <name val="Arial"/>
      <family val="2"/>
    </font>
    <font>
      <b/>
      <sz val="14"/>
      <color theme="1"/>
      <name val="Arial"/>
      <family val="2"/>
    </font>
    <font>
      <b/>
      <sz val="11"/>
      <color rgb="FF24634F"/>
      <name val="Arial"/>
      <family val="2"/>
    </font>
    <font>
      <b/>
      <sz val="10"/>
      <color rgb="FF24634F"/>
      <name val="Arial"/>
      <family val="2"/>
    </font>
    <font>
      <sz val="10"/>
      <color theme="1"/>
      <name val="Calibri"/>
      <family val="2"/>
      <scheme val="minor"/>
    </font>
    <font>
      <sz val="10"/>
      <name val="Calibri"/>
      <family val="2"/>
      <scheme val="minor"/>
    </font>
    <font>
      <b/>
      <sz val="10"/>
      <name val="Calibri"/>
      <family val="2"/>
      <scheme val="minor"/>
    </font>
    <font>
      <b/>
      <sz val="10"/>
      <color theme="1"/>
      <name val="Calibri"/>
      <family val="2"/>
      <scheme val="minor"/>
    </font>
    <font>
      <i/>
      <sz val="10"/>
      <color theme="1"/>
      <name val="Calibri"/>
      <family val="2"/>
      <scheme val="minor"/>
    </font>
    <font>
      <b/>
      <sz val="14"/>
      <color theme="0"/>
      <name val="Calibri"/>
      <family val="2"/>
      <scheme val="minor"/>
    </font>
    <font>
      <b/>
      <i/>
      <sz val="9"/>
      <color theme="1"/>
      <name val="Calibri"/>
      <family val="2"/>
      <scheme val="minor"/>
    </font>
    <font>
      <b/>
      <sz val="8"/>
      <name val="Arial"/>
      <family val="2"/>
    </font>
    <font>
      <sz val="11"/>
      <color theme="1"/>
      <name val="Arial"/>
      <family val="2"/>
    </font>
    <font>
      <sz val="11"/>
      <color theme="1"/>
      <name val="Cambria"/>
      <family val="1"/>
    </font>
    <font>
      <i/>
      <sz val="9"/>
      <color theme="1"/>
      <name val="Arial"/>
      <family val="2"/>
    </font>
    <font>
      <b/>
      <sz val="11"/>
      <color theme="0"/>
      <name val="Cambria"/>
      <family val="1"/>
    </font>
    <font>
      <sz val="11"/>
      <color theme="1"/>
      <name val="Calibri Light"/>
      <family val="2"/>
    </font>
    <font>
      <b/>
      <sz val="26"/>
      <color theme="0" tint="-0.499984740745262"/>
      <name val="Trebuchet MS"/>
      <family val="2"/>
    </font>
    <font>
      <b/>
      <sz val="36"/>
      <color theme="2" tint="-0.89999084444715716"/>
      <name val="Trebuchet MS"/>
      <family val="2"/>
    </font>
    <font>
      <b/>
      <sz val="10"/>
      <color rgb="FFFF0000"/>
      <name val="Calibri"/>
      <family val="2"/>
      <scheme val="minor"/>
    </font>
    <font>
      <b/>
      <sz val="12"/>
      <name val="Calibri"/>
      <family val="2"/>
      <scheme val="minor"/>
    </font>
    <font>
      <b/>
      <sz val="8"/>
      <color theme="1"/>
      <name val="Arial"/>
      <family val="2"/>
    </font>
    <font>
      <i/>
      <sz val="8"/>
      <color theme="0" tint="-0.499984740745262"/>
      <name val="Arial"/>
      <family val="2"/>
    </font>
    <font>
      <sz val="9"/>
      <color rgb="FFFFFFFF"/>
      <name val="Calibri"/>
      <family val="2"/>
      <scheme val="minor"/>
    </font>
    <font>
      <sz val="12"/>
      <color theme="1"/>
      <name val="Calibri"/>
      <family val="2"/>
      <scheme val="minor"/>
    </font>
    <font>
      <b/>
      <sz val="14"/>
      <color rgb="FFFFFFFF"/>
      <name val="Calibri"/>
      <family val="2"/>
      <scheme val="minor"/>
    </font>
    <font>
      <sz val="14"/>
      <color theme="1"/>
      <name val="Calibri"/>
      <family val="2"/>
      <scheme val="minor"/>
    </font>
    <font>
      <b/>
      <sz val="12"/>
      <color theme="9" tint="-0.499984740745262"/>
      <name val="Calibri"/>
      <family val="2"/>
      <scheme val="minor"/>
    </font>
    <font>
      <b/>
      <sz val="12"/>
      <color rgb="FF24634F"/>
      <name val="Calibri"/>
      <family val="2"/>
      <scheme val="minor"/>
    </font>
    <font>
      <sz val="12"/>
      <name val="Calibri"/>
      <family val="2"/>
      <scheme val="minor"/>
    </font>
    <font>
      <u/>
      <sz val="12"/>
      <name val="Calibri"/>
      <family val="2"/>
      <scheme val="minor"/>
    </font>
    <font>
      <sz val="8"/>
      <name val="Arial"/>
      <family val="2"/>
    </font>
    <font>
      <sz val="12"/>
      <color rgb="FFFF0000"/>
      <name val="Calibri"/>
      <family val="2"/>
      <scheme val="minor"/>
    </font>
    <font>
      <b/>
      <sz val="9"/>
      <color rgb="FFFF0000"/>
      <name val="Calibri"/>
      <family val="2"/>
      <scheme val="minor"/>
    </font>
    <font>
      <sz val="11"/>
      <name val="Calibri"/>
      <family val="2"/>
      <scheme val="minor"/>
    </font>
    <font>
      <sz val="10"/>
      <color rgb="FF000000"/>
      <name val="Arial"/>
      <family val="2"/>
    </font>
    <font>
      <sz val="10"/>
      <color theme="0" tint="-0.499984740745262"/>
      <name val="Calibri"/>
      <family val="2"/>
      <scheme val="minor"/>
    </font>
    <font>
      <sz val="11"/>
      <color rgb="FF3F3F76"/>
      <name val="Calibri"/>
      <family val="2"/>
      <scheme val="minor"/>
    </font>
    <font>
      <sz val="10"/>
      <color theme="2" tint="-0.499984740745262"/>
      <name val="Calibri"/>
      <family val="2"/>
      <scheme val="minor"/>
    </font>
    <font>
      <sz val="8"/>
      <color theme="1" tint="0.499984740745262"/>
      <name val="Calibri"/>
      <family val="2"/>
      <scheme val="minor"/>
    </font>
    <font>
      <b/>
      <sz val="10"/>
      <name val="Calibri"/>
      <family val="2"/>
    </font>
    <font>
      <sz val="10"/>
      <color rgb="FF000000"/>
      <name val="Calibri"/>
      <family val="2"/>
    </font>
    <font>
      <sz val="9"/>
      <color rgb="FF000000"/>
      <name val="Calibri"/>
      <family val="2"/>
    </font>
    <font>
      <b/>
      <sz val="9"/>
      <color theme="0"/>
      <name val="Arial"/>
      <family val="2"/>
    </font>
    <font>
      <sz val="9"/>
      <color theme="0"/>
      <name val="Arial"/>
      <family val="2"/>
    </font>
    <font>
      <sz val="9"/>
      <name val="Arial"/>
      <family val="2"/>
    </font>
    <font>
      <sz val="9"/>
      <color rgb="FFA6A6A6"/>
      <name val="Arial"/>
      <family val="2"/>
    </font>
    <font>
      <sz val="9"/>
      <color theme="1"/>
      <name val="Arial"/>
      <family val="2"/>
    </font>
    <font>
      <sz val="9"/>
      <color theme="2" tint="-0.499984740745262"/>
      <name val="Arial"/>
      <family val="2"/>
    </font>
    <font>
      <sz val="11"/>
      <name val="Arial"/>
      <family val="2"/>
    </font>
    <font>
      <b/>
      <sz val="9"/>
      <color rgb="FFFFFFFF"/>
      <name val="Arial"/>
      <family val="2"/>
    </font>
    <font>
      <sz val="9"/>
      <color rgb="FFFFFFFF"/>
      <name val="Arial"/>
      <family val="2"/>
    </font>
    <font>
      <i/>
      <sz val="11"/>
      <color theme="1"/>
      <name val="Arial"/>
      <family val="2"/>
    </font>
    <font>
      <b/>
      <sz val="14"/>
      <color rgb="FF276E8B"/>
      <name val="Arial"/>
      <family val="2"/>
    </font>
  </fonts>
  <fills count="17">
    <fill>
      <patternFill patternType="none"/>
    </fill>
    <fill>
      <patternFill patternType="gray125"/>
    </fill>
    <fill>
      <patternFill patternType="solid">
        <fgColor rgb="FF24634F"/>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79F48"/>
        <bgColor indexed="64"/>
      </patternFill>
    </fill>
    <fill>
      <patternFill patternType="solid">
        <fgColor theme="7" tint="0.79998168889431442"/>
        <bgColor indexed="64"/>
      </patternFill>
    </fill>
    <fill>
      <patternFill patternType="solid">
        <fgColor rgb="FF376B54"/>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CC99"/>
      </patternFill>
    </fill>
    <fill>
      <patternFill patternType="solid">
        <fgColor rgb="FFFFF2CC"/>
        <bgColor rgb="FF000000"/>
      </patternFill>
    </fill>
    <fill>
      <patternFill patternType="solid">
        <fgColor rgb="FF3494BA"/>
        <bgColor indexed="64"/>
      </patternFill>
    </fill>
    <fill>
      <patternFill patternType="solid">
        <fgColor rgb="FF276E8B"/>
        <bgColor indexed="64"/>
      </patternFill>
    </fill>
  </fills>
  <borders count="112">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theme="1"/>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right style="medium">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bottom style="hair">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hair">
        <color indexed="64"/>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hair">
        <color indexed="64"/>
      </left>
      <right style="hair">
        <color indexed="64"/>
      </right>
      <top/>
      <bottom style="medium">
        <color indexed="64"/>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top/>
      <bottom style="medium">
        <color indexed="64"/>
      </bottom>
      <diagonal/>
    </border>
    <border>
      <left style="hair">
        <color indexed="64"/>
      </left>
      <right/>
      <top/>
      <bottom/>
      <diagonal/>
    </border>
    <border>
      <left style="hair">
        <color indexed="64"/>
      </left>
      <right/>
      <top style="medium">
        <color indexed="64"/>
      </top>
      <bottom style="medium">
        <color indexed="64"/>
      </bottom>
      <diagonal/>
    </border>
    <border>
      <left style="medium">
        <color indexed="64"/>
      </left>
      <right style="medium">
        <color indexed="64"/>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medium">
        <color indexed="64"/>
      </left>
      <right style="medium">
        <color indexed="64"/>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hair">
        <color indexed="64"/>
      </left>
      <right style="hair">
        <color indexed="64"/>
      </right>
      <top style="dotted">
        <color indexed="64"/>
      </top>
      <bottom style="dotted">
        <color indexed="64"/>
      </bottom>
      <diagonal/>
    </border>
    <border>
      <left/>
      <right style="medium">
        <color indexed="64"/>
      </right>
      <top/>
      <bottom style="dotted">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hair">
        <color indexed="64"/>
      </bottom>
      <diagonal/>
    </border>
    <border>
      <left/>
      <right style="hair">
        <color indexed="64"/>
      </right>
      <top/>
      <bottom style="hair">
        <color indexed="64"/>
      </bottom>
      <diagonal/>
    </border>
    <border>
      <left/>
      <right style="hair">
        <color indexed="64"/>
      </right>
      <top/>
      <bottom style="medium">
        <color indexed="64"/>
      </bottom>
      <diagonal/>
    </border>
    <border>
      <left/>
      <right style="hair">
        <color indexed="64"/>
      </right>
      <top/>
      <bottom/>
      <diagonal/>
    </border>
    <border>
      <left style="medium">
        <color indexed="64"/>
      </left>
      <right/>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hair">
        <color indexed="64"/>
      </left>
      <right style="hair">
        <color indexed="64"/>
      </right>
      <top style="medium">
        <color indexed="64"/>
      </top>
      <bottom style="dotted">
        <color indexed="64"/>
      </bottom>
      <diagonal/>
    </border>
    <border>
      <left style="hair">
        <color indexed="64"/>
      </left>
      <right style="hair">
        <color indexed="64"/>
      </right>
      <top style="dotted">
        <color indexed="64"/>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hair">
        <color indexed="64"/>
      </bottom>
      <diagonal/>
    </border>
    <border>
      <left style="hair">
        <color indexed="64"/>
      </left>
      <right/>
      <top style="medium">
        <color indexed="64"/>
      </top>
      <bottom/>
      <diagonal/>
    </border>
    <border>
      <left style="hair">
        <color indexed="64"/>
      </left>
      <right style="medium">
        <color indexed="64"/>
      </right>
      <top style="hair">
        <color indexed="64"/>
      </top>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42" fillId="13" borderId="80" applyNumberFormat="0" applyAlignment="0" applyProtection="0"/>
  </cellStyleXfs>
  <cellXfs count="406">
    <xf numFmtId="0" fontId="0" fillId="0" borderId="0" xfId="0"/>
    <xf numFmtId="0" fontId="20" fillId="10" borderId="0" xfId="0" applyFont="1" applyFill="1"/>
    <xf numFmtId="0" fontId="0" fillId="0" borderId="0" xfId="0" applyAlignment="1">
      <alignment wrapText="1"/>
    </xf>
    <xf numFmtId="0" fontId="9" fillId="0" borderId="0" xfId="0" applyFont="1" applyAlignment="1">
      <alignment horizontal="center"/>
    </xf>
    <xf numFmtId="0" fontId="9" fillId="0" borderId="0" xfId="0" applyFont="1"/>
    <xf numFmtId="0" fontId="13" fillId="4" borderId="22" xfId="0" applyFont="1" applyFill="1" applyBorder="1" applyAlignment="1">
      <alignment wrapText="1"/>
    </xf>
    <xf numFmtId="0" fontId="9" fillId="4" borderId="29" xfId="0" applyFont="1" applyFill="1" applyBorder="1" applyAlignment="1">
      <alignment vertical="top" wrapText="1"/>
    </xf>
    <xf numFmtId="43" fontId="9" fillId="0" borderId="0" xfId="0" applyNumberFormat="1" applyFont="1"/>
    <xf numFmtId="0" fontId="15" fillId="4" borderId="19" xfId="0" applyFont="1" applyFill="1" applyBorder="1" applyAlignment="1">
      <alignment horizontal="left" wrapText="1"/>
    </xf>
    <xf numFmtId="166" fontId="0" fillId="0" borderId="0" xfId="2" applyNumberFormat="1" applyFont="1" applyAlignment="1" applyProtection="1">
      <alignment horizontal="center"/>
    </xf>
    <xf numFmtId="43" fontId="0" fillId="0" borderId="0" xfId="0" applyNumberFormat="1"/>
    <xf numFmtId="0" fontId="2" fillId="4" borderId="0" xfId="0" applyFont="1" applyFill="1" applyAlignment="1" applyProtection="1">
      <alignment horizontal="left" indent="1"/>
      <protection locked="0"/>
    </xf>
    <xf numFmtId="0" fontId="2" fillId="8" borderId="0" xfId="0" applyFont="1" applyFill="1" applyAlignment="1">
      <alignment horizontal="center"/>
    </xf>
    <xf numFmtId="0" fontId="2" fillId="3" borderId="0" xfId="0" applyFont="1" applyFill="1" applyAlignment="1">
      <alignment horizontal="left" indent="1"/>
    </xf>
    <xf numFmtId="0" fontId="2" fillId="7" borderId="0" xfId="0" applyFont="1" applyFill="1" applyAlignment="1">
      <alignment horizontal="left" indent="1"/>
    </xf>
    <xf numFmtId="0" fontId="2" fillId="4" borderId="0" xfId="0" applyFont="1" applyFill="1" applyAlignment="1" applyProtection="1">
      <alignment horizontal="left" indent="2"/>
      <protection locked="0"/>
    </xf>
    <xf numFmtId="0" fontId="17" fillId="0" borderId="0" xfId="0" applyFont="1"/>
    <xf numFmtId="0" fontId="18" fillId="0" borderId="0" xfId="0" applyFont="1"/>
    <xf numFmtId="0" fontId="18" fillId="3" borderId="0" xfId="0" applyFont="1" applyFill="1" applyAlignment="1">
      <alignment horizontal="left"/>
    </xf>
    <xf numFmtId="9" fontId="18" fillId="7" borderId="0" xfId="0" applyNumberFormat="1" applyFont="1" applyFill="1" applyAlignment="1">
      <alignment horizontal="left"/>
    </xf>
    <xf numFmtId="9" fontId="18" fillId="3" borderId="0" xfId="0" applyNumberFormat="1" applyFont="1" applyFill="1" applyAlignment="1">
      <alignment horizontal="left"/>
    </xf>
    <xf numFmtId="0" fontId="14" fillId="5" borderId="0" xfId="0" applyFont="1" applyFill="1" applyAlignment="1">
      <alignment vertical="top"/>
    </xf>
    <xf numFmtId="0" fontId="14" fillId="5" borderId="0" xfId="0" applyFont="1" applyFill="1" applyAlignment="1">
      <alignment horizontal="right" vertical="top"/>
    </xf>
    <xf numFmtId="43" fontId="11" fillId="4" borderId="22" xfId="1" applyFont="1" applyFill="1" applyBorder="1" applyAlignment="1" applyProtection="1">
      <alignment horizontal="center" vertical="center" wrapText="1"/>
    </xf>
    <xf numFmtId="43" fontId="11" fillId="4" borderId="17" xfId="1" applyFont="1" applyFill="1" applyBorder="1" applyAlignment="1" applyProtection="1">
      <alignment horizontal="center" vertical="center" wrapText="1"/>
    </xf>
    <xf numFmtId="43" fontId="10" fillId="0" borderId="23" xfId="1" applyFont="1" applyBorder="1" applyAlignment="1" applyProtection="1">
      <alignment horizontal="center" vertical="center" wrapText="1"/>
    </xf>
    <xf numFmtId="43" fontId="10" fillId="0" borderId="21" xfId="1" applyFont="1" applyBorder="1" applyAlignment="1" applyProtection="1">
      <alignment horizontal="center" vertical="center" wrapText="1"/>
    </xf>
    <xf numFmtId="43" fontId="10" fillId="0" borderId="49" xfId="1" applyFont="1" applyBorder="1" applyAlignment="1" applyProtection="1">
      <alignment horizontal="center" vertical="center" wrapText="1"/>
    </xf>
    <xf numFmtId="43" fontId="10" fillId="4" borderId="19" xfId="1" applyFont="1" applyFill="1" applyBorder="1" applyAlignment="1" applyProtection="1">
      <alignment horizontal="center" vertical="center" wrapText="1"/>
    </xf>
    <xf numFmtId="43" fontId="10" fillId="0" borderId="17" xfId="1" applyFont="1" applyBorder="1" applyAlignment="1" applyProtection="1">
      <alignment horizontal="center" vertical="center" wrapText="1"/>
    </xf>
    <xf numFmtId="43" fontId="11" fillId="12" borderId="17" xfId="1" applyFont="1" applyFill="1" applyBorder="1" applyAlignment="1" applyProtection="1">
      <alignment horizontal="center" vertical="center" wrapText="1"/>
    </xf>
    <xf numFmtId="0" fontId="16" fillId="12" borderId="19" xfId="0" applyFont="1" applyFill="1" applyBorder="1" applyAlignment="1">
      <alignment vertical="center" wrapText="1"/>
    </xf>
    <xf numFmtId="43" fontId="16" fillId="12" borderId="19" xfId="1" applyFont="1" applyFill="1" applyBorder="1" applyAlignment="1" applyProtection="1">
      <alignment vertical="center" wrapText="1"/>
    </xf>
    <xf numFmtId="0" fontId="16" fillId="12" borderId="19" xfId="0" applyFont="1" applyFill="1" applyBorder="1" applyAlignment="1">
      <alignment horizontal="center" vertical="center" wrapText="1"/>
    </xf>
    <xf numFmtId="0" fontId="26" fillId="12" borderId="19" xfId="0" applyFont="1" applyFill="1" applyBorder="1" applyAlignment="1">
      <alignment horizontal="center" vertical="center" wrapText="1"/>
    </xf>
    <xf numFmtId="43" fontId="27" fillId="0" borderId="62" xfId="1" applyFont="1" applyBorder="1" applyAlignment="1" applyProtection="1">
      <alignment vertical="center" wrapText="1"/>
    </xf>
    <xf numFmtId="43" fontId="27" fillId="0" borderId="51" xfId="1" applyFont="1" applyBorder="1" applyAlignment="1" applyProtection="1">
      <alignment vertical="center" wrapText="1"/>
    </xf>
    <xf numFmtId="43" fontId="27" fillId="0" borderId="63" xfId="1" applyFont="1" applyBorder="1" applyAlignment="1" applyProtection="1">
      <alignment horizontal="center" vertical="center" wrapText="1"/>
    </xf>
    <xf numFmtId="43" fontId="27" fillId="0" borderId="61" xfId="1" applyFont="1" applyBorder="1" applyAlignment="1" applyProtection="1">
      <alignment vertical="center" wrapText="1"/>
    </xf>
    <xf numFmtId="43" fontId="27" fillId="0" borderId="39" xfId="1" applyFont="1" applyBorder="1" applyAlignment="1" applyProtection="1">
      <alignment vertical="center" wrapText="1"/>
    </xf>
    <xf numFmtId="43" fontId="27" fillId="0" borderId="38" xfId="1" applyFont="1" applyBorder="1" applyAlignment="1" applyProtection="1">
      <alignment vertical="center" wrapText="1"/>
    </xf>
    <xf numFmtId="43" fontId="27" fillId="0" borderId="41" xfId="1" applyFont="1" applyBorder="1" applyAlignment="1" applyProtection="1">
      <alignment horizontal="center" vertical="center" wrapText="1"/>
    </xf>
    <xf numFmtId="43" fontId="27" fillId="0" borderId="40" xfId="1" applyFont="1" applyBorder="1" applyAlignment="1" applyProtection="1">
      <alignment vertical="center" wrapText="1"/>
    </xf>
    <xf numFmtId="0" fontId="26" fillId="12" borderId="10" xfId="0" applyFont="1" applyFill="1" applyBorder="1" applyAlignment="1">
      <alignment horizontal="center" vertical="center" wrapText="1"/>
    </xf>
    <xf numFmtId="0" fontId="26" fillId="12" borderId="66" xfId="0" applyFont="1" applyFill="1" applyBorder="1" applyAlignment="1">
      <alignment horizontal="center" vertical="center" wrapText="1"/>
    </xf>
    <xf numFmtId="0" fontId="26" fillId="12" borderId="47"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47" xfId="0" applyFont="1" applyFill="1" applyBorder="1" applyAlignment="1">
      <alignment horizontal="center" vertical="center" wrapText="1"/>
    </xf>
    <xf numFmtId="43" fontId="27" fillId="4" borderId="39" xfId="1" applyFont="1" applyFill="1" applyBorder="1" applyAlignment="1" applyProtection="1">
      <alignment vertical="center" wrapText="1"/>
    </xf>
    <xf numFmtId="43" fontId="27" fillId="4" borderId="38" xfId="1" applyFont="1" applyFill="1" applyBorder="1" applyAlignment="1" applyProtection="1">
      <alignment vertical="center" wrapText="1"/>
    </xf>
    <xf numFmtId="43" fontId="27" fillId="4" borderId="41" xfId="1" applyFont="1" applyFill="1" applyBorder="1" applyAlignment="1" applyProtection="1">
      <alignment horizontal="center" vertical="center" wrapText="1"/>
    </xf>
    <xf numFmtId="43" fontId="27" fillId="4" borderId="40" xfId="1" applyFont="1" applyFill="1" applyBorder="1" applyAlignment="1" applyProtection="1">
      <alignment vertical="center" wrapText="1"/>
    </xf>
    <xf numFmtId="43" fontId="27" fillId="4" borderId="59" xfId="1" applyFont="1" applyFill="1" applyBorder="1" applyAlignment="1" applyProtection="1">
      <alignment vertical="center" wrapText="1"/>
    </xf>
    <xf numFmtId="43" fontId="27" fillId="4" borderId="50" xfId="1" applyFont="1" applyFill="1" applyBorder="1" applyAlignment="1" applyProtection="1">
      <alignment vertical="center" wrapText="1"/>
    </xf>
    <xf numFmtId="43" fontId="27" fillId="4" borderId="60" xfId="1" applyFont="1" applyFill="1" applyBorder="1" applyAlignment="1" applyProtection="1">
      <alignment horizontal="center" vertical="center" wrapText="1"/>
    </xf>
    <xf numFmtId="43" fontId="27" fillId="4" borderId="58" xfId="1" applyFont="1" applyFill="1" applyBorder="1" applyAlignment="1" applyProtection="1">
      <alignment vertical="center" wrapText="1"/>
    </xf>
    <xf numFmtId="0" fontId="0" fillId="0" borderId="0" xfId="0" applyAlignment="1">
      <alignment horizontal="center"/>
    </xf>
    <xf numFmtId="0" fontId="28" fillId="0" borderId="0" xfId="0" applyFont="1" applyAlignment="1">
      <alignment horizontal="left" vertical="center" wrapText="1"/>
    </xf>
    <xf numFmtId="0" fontId="29" fillId="0" borderId="0" xfId="0" applyFont="1"/>
    <xf numFmtId="0" fontId="31" fillId="0" borderId="0" xfId="0" applyFont="1"/>
    <xf numFmtId="0" fontId="32" fillId="0" borderId="5" xfId="0" applyFont="1" applyBorder="1" applyAlignment="1">
      <alignment horizontal="center" vertical="center"/>
    </xf>
    <xf numFmtId="0" fontId="34" fillId="0" borderId="5" xfId="0" applyFont="1" applyBorder="1" applyAlignment="1">
      <alignment vertical="center" wrapText="1"/>
    </xf>
    <xf numFmtId="0" fontId="29" fillId="3" borderId="0" xfId="0" applyFont="1" applyFill="1"/>
    <xf numFmtId="0" fontId="32" fillId="0" borderId="0" xfId="0" applyFont="1" applyAlignment="1">
      <alignment horizontal="center" vertical="center"/>
    </xf>
    <xf numFmtId="0" fontId="33" fillId="0" borderId="0" xfId="0" applyFont="1" applyAlignment="1">
      <alignment horizontal="left"/>
    </xf>
    <xf numFmtId="0" fontId="33" fillId="0" borderId="0" xfId="0" applyFont="1" applyAlignment="1">
      <alignment horizontal="left" vertical="center" wrapText="1"/>
    </xf>
    <xf numFmtId="0" fontId="34" fillId="0" borderId="0" xfId="0" applyFont="1" applyAlignment="1">
      <alignment vertical="center" wrapText="1"/>
    </xf>
    <xf numFmtId="0" fontId="34" fillId="0" borderId="5" xfId="0" applyFont="1" applyBorder="1" applyAlignment="1">
      <alignment horizontal="left" vertical="center" wrapText="1"/>
    </xf>
    <xf numFmtId="164" fontId="34" fillId="0" borderId="5" xfId="0" applyNumberFormat="1" applyFont="1" applyBorder="1" applyAlignment="1">
      <alignment vertical="center" wrapText="1"/>
    </xf>
    <xf numFmtId="0" fontId="33" fillId="0" borderId="5" xfId="0" applyFont="1" applyBorder="1" applyAlignment="1">
      <alignment vertical="center" wrapText="1"/>
    </xf>
    <xf numFmtId="0" fontId="9" fillId="0" borderId="31" xfId="0" applyFont="1" applyBorder="1" applyAlignment="1">
      <alignment vertical="top" shrinkToFit="1"/>
    </xf>
    <xf numFmtId="0" fontId="9" fillId="0" borderId="21" xfId="0" applyFont="1" applyBorder="1" applyAlignment="1">
      <alignment vertical="top" shrinkToFit="1"/>
    </xf>
    <xf numFmtId="43" fontId="10" fillId="0" borderId="20" xfId="1" applyFont="1" applyBorder="1" applyAlignment="1" applyProtection="1">
      <alignment horizontal="center" vertical="center" wrapText="1"/>
    </xf>
    <xf numFmtId="0" fontId="9" fillId="0" borderId="23" xfId="0" applyFont="1" applyBorder="1" applyAlignment="1">
      <alignment vertical="top" shrinkToFit="1"/>
    </xf>
    <xf numFmtId="0" fontId="9" fillId="0" borderId="49" xfId="0" applyFont="1" applyBorder="1" applyAlignment="1">
      <alignment vertical="top" shrinkToFit="1"/>
    </xf>
    <xf numFmtId="0" fontId="36" fillId="0" borderId="61" xfId="0" applyFont="1" applyBorder="1" applyAlignment="1">
      <alignment vertical="center" wrapText="1"/>
    </xf>
    <xf numFmtId="0" fontId="36" fillId="0" borderId="40" xfId="0" applyFont="1" applyBorder="1" applyAlignment="1">
      <alignment vertical="center" wrapText="1"/>
    </xf>
    <xf numFmtId="0" fontId="36" fillId="4" borderId="40" xfId="0" applyFont="1" applyFill="1" applyBorder="1" applyAlignment="1">
      <alignment vertical="center" wrapText="1"/>
    </xf>
    <xf numFmtId="0" fontId="36" fillId="4" borderId="58" xfId="0" applyFont="1" applyFill="1" applyBorder="1" applyAlignment="1">
      <alignment vertical="center" wrapText="1"/>
    </xf>
    <xf numFmtId="43" fontId="9" fillId="9" borderId="26" xfId="1" applyFont="1" applyFill="1" applyBorder="1" applyAlignment="1" applyProtection="1">
      <alignment horizontal="center" vertical="center" wrapText="1"/>
    </xf>
    <xf numFmtId="43" fontId="9" fillId="9" borderId="32" xfId="1" applyFont="1" applyFill="1" applyBorder="1" applyAlignment="1" applyProtection="1">
      <alignment horizontal="center" vertical="center" wrapText="1"/>
    </xf>
    <xf numFmtId="43" fontId="9" fillId="9" borderId="32" xfId="1" applyFont="1" applyFill="1" applyBorder="1" applyAlignment="1" applyProtection="1">
      <alignment wrapText="1"/>
    </xf>
    <xf numFmtId="43" fontId="4" fillId="9" borderId="18" xfId="1" applyFont="1" applyFill="1" applyBorder="1" applyAlignment="1" applyProtection="1">
      <alignment wrapText="1"/>
    </xf>
    <xf numFmtId="43" fontId="4" fillId="9" borderId="1" xfId="1" applyFont="1" applyFill="1" applyBorder="1" applyAlignment="1" applyProtection="1">
      <alignment wrapText="1"/>
    </xf>
    <xf numFmtId="43" fontId="12" fillId="9" borderId="46" xfId="1" applyFont="1" applyFill="1" applyBorder="1" applyAlignment="1" applyProtection="1">
      <alignment horizontal="center" vertical="center" wrapText="1"/>
    </xf>
    <xf numFmtId="43" fontId="12" fillId="9" borderId="8" xfId="1" applyFont="1" applyFill="1" applyBorder="1" applyAlignment="1" applyProtection="1">
      <alignment horizontal="center" vertical="center" wrapText="1"/>
    </xf>
    <xf numFmtId="43" fontId="3" fillId="12" borderId="8" xfId="1" applyFont="1" applyFill="1" applyBorder="1" applyAlignment="1" applyProtection="1">
      <alignment wrapText="1"/>
    </xf>
    <xf numFmtId="43" fontId="9" fillId="9" borderId="72" xfId="1" applyFont="1" applyFill="1" applyBorder="1" applyAlignment="1" applyProtection="1">
      <alignment horizontal="center" vertical="center" wrapText="1"/>
    </xf>
    <xf numFmtId="43" fontId="9" fillId="9" borderId="73" xfId="1" applyFont="1" applyFill="1" applyBorder="1" applyAlignment="1" applyProtection="1">
      <alignment horizontal="center" vertical="center" wrapText="1"/>
    </xf>
    <xf numFmtId="43" fontId="9" fillId="9" borderId="73" xfId="1" applyFont="1" applyFill="1" applyBorder="1" applyAlignment="1" applyProtection="1">
      <alignment wrapText="1"/>
    </xf>
    <xf numFmtId="43" fontId="4" fillId="9" borderId="74" xfId="1" applyFont="1" applyFill="1" applyBorder="1" applyAlignment="1" applyProtection="1">
      <alignment wrapText="1"/>
    </xf>
    <xf numFmtId="43" fontId="4" fillId="9" borderId="15" xfId="1" applyFont="1" applyFill="1" applyBorder="1" applyAlignment="1" applyProtection="1">
      <alignment wrapText="1"/>
    </xf>
    <xf numFmtId="0" fontId="26" fillId="9" borderId="9" xfId="0" applyFont="1" applyFill="1" applyBorder="1" applyAlignment="1">
      <alignment horizontal="center" vertical="center" wrapText="1"/>
    </xf>
    <xf numFmtId="0" fontId="26" fillId="9" borderId="47" xfId="0" applyFont="1" applyFill="1" applyBorder="1" applyAlignment="1">
      <alignment horizontal="center" vertical="center" wrapText="1"/>
    </xf>
    <xf numFmtId="43" fontId="27" fillId="9" borderId="75" xfId="1" applyFont="1" applyFill="1" applyBorder="1" applyAlignment="1" applyProtection="1">
      <alignment vertical="center" wrapText="1"/>
    </xf>
    <xf numFmtId="43" fontId="27" fillId="9" borderId="76" xfId="1" applyFont="1" applyFill="1" applyBorder="1" applyAlignment="1" applyProtection="1">
      <alignment vertical="center" wrapText="1"/>
    </xf>
    <xf numFmtId="43" fontId="27" fillId="9" borderId="76" xfId="0" applyNumberFormat="1" applyFont="1" applyFill="1" applyBorder="1" applyAlignment="1">
      <alignment vertical="center" wrapText="1"/>
    </xf>
    <xf numFmtId="43" fontId="27" fillId="9" borderId="77" xfId="0" applyNumberFormat="1" applyFont="1" applyFill="1" applyBorder="1" applyAlignment="1">
      <alignment vertical="center" wrapText="1"/>
    </xf>
    <xf numFmtId="43" fontId="16" fillId="12" borderId="9" xfId="1" applyFont="1" applyFill="1" applyBorder="1" applyAlignment="1" applyProtection="1">
      <alignment vertical="center" wrapText="1"/>
    </xf>
    <xf numFmtId="43" fontId="27" fillId="9" borderId="78" xfId="1" applyFont="1" applyFill="1" applyBorder="1" applyAlignment="1" applyProtection="1">
      <alignment vertical="center" wrapText="1"/>
    </xf>
    <xf numFmtId="43" fontId="27" fillId="9" borderId="64" xfId="1" applyFont="1" applyFill="1" applyBorder="1" applyAlignment="1" applyProtection="1">
      <alignment vertical="center" wrapText="1"/>
    </xf>
    <xf numFmtId="43" fontId="27" fillId="9" borderId="64" xfId="0" applyNumberFormat="1" applyFont="1" applyFill="1" applyBorder="1" applyAlignment="1">
      <alignment vertical="center" wrapText="1"/>
    </xf>
    <xf numFmtId="43" fontId="27" fillId="9" borderId="79" xfId="0" applyNumberFormat="1" applyFont="1" applyFill="1" applyBorder="1" applyAlignment="1">
      <alignment vertical="center" wrapText="1"/>
    </xf>
    <xf numFmtId="43" fontId="16" fillId="12" borderId="34" xfId="1" applyFont="1" applyFill="1" applyBorder="1" applyAlignment="1" applyProtection="1">
      <alignment vertical="center" wrapText="1"/>
    </xf>
    <xf numFmtId="0" fontId="21" fillId="0" borderId="0" xfId="0" applyFont="1"/>
    <xf numFmtId="0" fontId="22" fillId="0" borderId="0" xfId="0" applyFont="1"/>
    <xf numFmtId="0" fontId="23" fillId="0" borderId="0" xfId="0" applyFont="1"/>
    <xf numFmtId="0" fontId="7" fillId="0" borderId="0" xfId="0" applyFont="1" applyAlignment="1">
      <alignment vertical="center"/>
    </xf>
    <xf numFmtId="0" fontId="5" fillId="0" borderId="0" xfId="0" applyFont="1" applyAlignment="1">
      <alignment vertical="center"/>
    </xf>
    <xf numFmtId="0" fontId="6" fillId="0" borderId="0" xfId="0" applyFont="1"/>
    <xf numFmtId="9" fontId="0" fillId="0" borderId="0" xfId="2" applyFont="1" applyAlignment="1" applyProtection="1">
      <alignment wrapText="1"/>
    </xf>
    <xf numFmtId="0" fontId="33" fillId="0" borderId="5" xfId="0" applyFont="1" applyBorder="1" applyAlignment="1">
      <alignment horizontal="left" vertical="center" wrapText="1"/>
    </xf>
    <xf numFmtId="0" fontId="12" fillId="9" borderId="14" xfId="0" applyFont="1" applyFill="1" applyBorder="1" applyAlignment="1">
      <alignment horizontal="center" vertical="center" wrapText="1"/>
    </xf>
    <xf numFmtId="0" fontId="12" fillId="9" borderId="2" xfId="0" applyFont="1" applyFill="1" applyBorder="1" applyAlignment="1">
      <alignment horizontal="center" vertical="center" wrapText="1"/>
    </xf>
    <xf numFmtId="0" fontId="12" fillId="9" borderId="1" xfId="0" applyFont="1" applyFill="1" applyBorder="1" applyAlignment="1">
      <alignment horizontal="center" vertical="center" wrapText="1"/>
    </xf>
    <xf numFmtId="0" fontId="40" fillId="0" borderId="0" xfId="0" applyFont="1" applyAlignment="1">
      <alignment horizontal="left" indent="1"/>
    </xf>
    <xf numFmtId="9" fontId="40" fillId="0" borderId="0" xfId="0" applyNumberFormat="1" applyFont="1" applyAlignment="1">
      <alignment horizontal="left" indent="1"/>
    </xf>
    <xf numFmtId="10" fontId="40" fillId="0" borderId="0" xfId="0" applyNumberFormat="1" applyFont="1" applyAlignment="1">
      <alignment horizontal="left" indent="1"/>
    </xf>
    <xf numFmtId="0" fontId="12" fillId="9" borderId="3" xfId="0" applyFont="1" applyFill="1" applyBorder="1" applyAlignment="1">
      <alignment horizontal="center" vertical="center" wrapText="1"/>
    </xf>
    <xf numFmtId="9" fontId="41" fillId="9" borderId="65" xfId="2" applyFont="1" applyFill="1" applyBorder="1" applyAlignment="1" applyProtection="1">
      <alignment horizontal="center" vertical="center" wrapText="1"/>
    </xf>
    <xf numFmtId="9" fontId="41" fillId="9" borderId="42" xfId="2" applyFont="1" applyFill="1" applyBorder="1" applyAlignment="1" applyProtection="1">
      <alignment horizontal="center" vertical="center" wrapText="1"/>
    </xf>
    <xf numFmtId="9" fontId="41" fillId="9" borderId="43" xfId="2" applyFont="1" applyFill="1" applyBorder="1" applyAlignment="1" applyProtection="1">
      <alignment horizontal="center" vertical="center" wrapText="1"/>
    </xf>
    <xf numFmtId="9" fontId="16" fillId="12" borderId="35" xfId="2" applyFont="1" applyFill="1" applyBorder="1" applyAlignment="1" applyProtection="1">
      <alignment horizontal="center" vertical="center" wrapText="1"/>
    </xf>
    <xf numFmtId="164" fontId="37" fillId="0" borderId="5" xfId="0" applyNumberFormat="1" applyFont="1" applyBorder="1" applyAlignment="1">
      <alignment vertical="center" wrapText="1"/>
    </xf>
    <xf numFmtId="0" fontId="43" fillId="9" borderId="81" xfId="4" applyFont="1" applyFill="1" applyBorder="1" applyAlignment="1" applyProtection="1">
      <alignment horizontal="center" vertical="center"/>
    </xf>
    <xf numFmtId="0" fontId="14" fillId="5" borderId="0" xfId="0" applyFont="1" applyFill="1" applyAlignment="1">
      <alignment horizontal="left" vertical="top" wrapText="1"/>
    </xf>
    <xf numFmtId="0" fontId="36" fillId="0" borderId="61" xfId="0" applyFont="1" applyBorder="1" applyAlignment="1">
      <alignment horizontal="left" vertical="center" wrapText="1"/>
    </xf>
    <xf numFmtId="0" fontId="36" fillId="0" borderId="40" xfId="0" applyFont="1" applyBorder="1" applyAlignment="1">
      <alignment horizontal="left" vertical="center" wrapText="1"/>
    </xf>
    <xf numFmtId="0" fontId="11" fillId="11" borderId="10" xfId="0" applyFont="1" applyFill="1" applyBorder="1" applyAlignment="1">
      <alignment horizontal="center" vertical="center" wrapText="1"/>
    </xf>
    <xf numFmtId="167" fontId="11" fillId="11" borderId="10" xfId="3" applyNumberFormat="1" applyFont="1" applyFill="1" applyBorder="1" applyAlignment="1" applyProtection="1">
      <alignment horizontal="center" vertical="center" wrapText="1"/>
    </xf>
    <xf numFmtId="0" fontId="11" fillId="11" borderId="19" xfId="0" applyFont="1" applyFill="1" applyBorder="1" applyAlignment="1">
      <alignment horizontal="center" vertical="center" wrapText="1"/>
    </xf>
    <xf numFmtId="43" fontId="9" fillId="4" borderId="67" xfId="1" applyFont="1" applyFill="1" applyBorder="1" applyAlignment="1" applyProtection="1">
      <alignment horizontal="center" vertical="center" wrapText="1"/>
    </xf>
    <xf numFmtId="43" fontId="9" fillId="4" borderId="33" xfId="1" applyFont="1" applyFill="1" applyBorder="1" applyAlignment="1" applyProtection="1">
      <alignment horizontal="center" vertical="center" wrapText="1"/>
    </xf>
    <xf numFmtId="43" fontId="9" fillId="4" borderId="68" xfId="1" applyFont="1" applyFill="1" applyBorder="1" applyAlignment="1" applyProtection="1">
      <alignment horizontal="center" vertical="center" wrapText="1"/>
    </xf>
    <xf numFmtId="43" fontId="9" fillId="4" borderId="37" xfId="1" applyFont="1" applyFill="1" applyBorder="1" applyAlignment="1" applyProtection="1">
      <alignment horizontal="center" vertical="center" wrapText="1"/>
    </xf>
    <xf numFmtId="43" fontId="9" fillId="4" borderId="54" xfId="1" applyFont="1" applyFill="1" applyBorder="1" applyAlignment="1" applyProtection="1">
      <alignment horizontal="center" vertical="center" wrapText="1"/>
    </xf>
    <xf numFmtId="43" fontId="12" fillId="4" borderId="69" xfId="1" applyFont="1" applyFill="1" applyBorder="1" applyAlignment="1" applyProtection="1">
      <alignment horizontal="center" vertical="center" wrapText="1"/>
    </xf>
    <xf numFmtId="43" fontId="9" fillId="4" borderId="70" xfId="1" applyFont="1" applyFill="1" applyBorder="1" applyAlignment="1" applyProtection="1">
      <alignment horizontal="center" vertical="center" wrapText="1"/>
    </xf>
    <xf numFmtId="43" fontId="9" fillId="4" borderId="53" xfId="1" applyFont="1" applyFill="1" applyBorder="1" applyAlignment="1" applyProtection="1">
      <alignment horizontal="center" vertical="center" wrapText="1"/>
    </xf>
    <xf numFmtId="43" fontId="9" fillId="4" borderId="56" xfId="1" applyFont="1" applyFill="1" applyBorder="1" applyAlignment="1" applyProtection="1">
      <alignment horizontal="center" vertical="center" wrapText="1"/>
    </xf>
    <xf numFmtId="43" fontId="9" fillId="4" borderId="36" xfId="1" applyFont="1" applyFill="1" applyBorder="1" applyAlignment="1" applyProtection="1">
      <alignment horizontal="center" vertical="center" wrapText="1"/>
    </xf>
    <xf numFmtId="43" fontId="9" fillId="4" borderId="34" xfId="1" applyFont="1" applyFill="1" applyBorder="1" applyAlignment="1" applyProtection="1">
      <alignment horizontal="center" vertical="center" wrapText="1"/>
    </xf>
    <xf numFmtId="43" fontId="9" fillId="4" borderId="57" xfId="1" applyFont="1" applyFill="1" applyBorder="1" applyAlignment="1" applyProtection="1">
      <alignment horizontal="center" vertical="center" wrapText="1"/>
    </xf>
    <xf numFmtId="43" fontId="9" fillId="4" borderId="69" xfId="1" applyFont="1" applyFill="1" applyBorder="1" applyAlignment="1" applyProtection="1">
      <alignment horizontal="center" vertical="center" wrapText="1"/>
    </xf>
    <xf numFmtId="43" fontId="9" fillId="4" borderId="52" xfId="1" applyFont="1" applyFill="1" applyBorder="1" applyAlignment="1" applyProtection="1">
      <alignment horizontal="center" vertical="center" wrapText="1"/>
    </xf>
    <xf numFmtId="43" fontId="9" fillId="4" borderId="55" xfId="1" applyFont="1" applyFill="1" applyBorder="1" applyAlignment="1" applyProtection="1">
      <alignment horizontal="center" vertical="center" wrapText="1"/>
    </xf>
    <xf numFmtId="43" fontId="12" fillId="12" borderId="69" xfId="1" applyFont="1" applyFill="1" applyBorder="1" applyAlignment="1" applyProtection="1">
      <alignment horizontal="center" vertical="center" wrapText="1"/>
    </xf>
    <xf numFmtId="43" fontId="12" fillId="12" borderId="52" xfId="1" applyFont="1" applyFill="1" applyBorder="1" applyAlignment="1" applyProtection="1">
      <alignment horizontal="center" vertical="center" wrapText="1"/>
    </xf>
    <xf numFmtId="43" fontId="26" fillId="12" borderId="36" xfId="1" applyFont="1" applyFill="1" applyBorder="1" applyAlignment="1" applyProtection="1">
      <alignment horizontal="center" vertical="center" wrapText="1"/>
    </xf>
    <xf numFmtId="43" fontId="26" fillId="12" borderId="34" xfId="1" applyFont="1" applyFill="1" applyBorder="1" applyAlignment="1" applyProtection="1">
      <alignment horizontal="center" vertical="center" wrapText="1"/>
    </xf>
    <xf numFmtId="43" fontId="26" fillId="12" borderId="57" xfId="1" applyFont="1" applyFill="1" applyBorder="1" applyAlignment="1" applyProtection="1">
      <alignment horizontal="center" vertical="center" wrapText="1"/>
    </xf>
    <xf numFmtId="0" fontId="0" fillId="0" borderId="0" xfId="0" applyAlignment="1">
      <alignment horizontal="center" vertical="top" wrapText="1"/>
    </xf>
    <xf numFmtId="0" fontId="25" fillId="11" borderId="9" xfId="0" applyFont="1" applyFill="1" applyBorder="1" applyAlignment="1">
      <alignment horizontal="center" vertical="top" wrapText="1"/>
    </xf>
    <xf numFmtId="0" fontId="44" fillId="0" borderId="0" xfId="0" applyFont="1" applyAlignment="1">
      <alignment horizontal="center" vertical="top"/>
    </xf>
    <xf numFmtId="4" fontId="46" fillId="14" borderId="71" xfId="0" applyNumberFormat="1" applyFont="1" applyFill="1" applyBorder="1" applyAlignment="1">
      <alignment wrapText="1"/>
    </xf>
    <xf numFmtId="0" fontId="9" fillId="0" borderId="0" xfId="0" applyFont="1" applyAlignment="1">
      <alignment horizontal="center" vertical="top"/>
    </xf>
    <xf numFmtId="0" fontId="13" fillId="4" borderId="22" xfId="0" applyFont="1" applyFill="1" applyBorder="1" applyAlignment="1">
      <alignment vertical="top" wrapText="1"/>
    </xf>
    <xf numFmtId="43" fontId="12" fillId="9" borderId="46" xfId="1" applyFont="1" applyFill="1" applyBorder="1" applyAlignment="1" applyProtection="1">
      <alignment horizontal="center" vertical="top" wrapText="1"/>
    </xf>
    <xf numFmtId="43" fontId="12" fillId="9" borderId="15" xfId="1" applyFont="1" applyFill="1" applyBorder="1" applyAlignment="1" applyProtection="1">
      <alignment horizontal="center" vertical="top" wrapText="1"/>
    </xf>
    <xf numFmtId="43" fontId="12" fillId="9" borderId="1" xfId="1" applyFont="1" applyFill="1" applyBorder="1" applyAlignment="1" applyProtection="1">
      <alignment horizontal="center" vertical="top" wrapText="1"/>
    </xf>
    <xf numFmtId="43" fontId="12" fillId="4" borderId="69" xfId="1" applyFont="1" applyFill="1" applyBorder="1" applyAlignment="1" applyProtection="1">
      <alignment horizontal="center" vertical="top" wrapText="1"/>
    </xf>
    <xf numFmtId="43" fontId="11" fillId="4" borderId="22" xfId="1" applyFont="1" applyFill="1" applyBorder="1" applyAlignment="1" applyProtection="1">
      <alignment horizontal="center" vertical="top" wrapText="1"/>
    </xf>
    <xf numFmtId="0" fontId="9" fillId="0" borderId="0" xfId="0" applyFont="1" applyAlignment="1">
      <alignment vertical="top"/>
    </xf>
    <xf numFmtId="0" fontId="46" fillId="14" borderId="73" xfId="0" applyFont="1" applyFill="1" applyBorder="1" applyAlignment="1">
      <alignment wrapText="1"/>
    </xf>
    <xf numFmtId="4" fontId="46" fillId="14" borderId="32" xfId="0" applyNumberFormat="1" applyFont="1" applyFill="1" applyBorder="1" applyAlignment="1">
      <alignment wrapText="1"/>
    </xf>
    <xf numFmtId="4" fontId="45" fillId="0" borderId="23" xfId="0" applyNumberFormat="1" applyFont="1" applyBorder="1" applyAlignment="1">
      <alignment horizontal="center" vertical="center" wrapText="1"/>
    </xf>
    <xf numFmtId="4" fontId="11" fillId="0" borderId="23" xfId="1" applyNumberFormat="1" applyFont="1" applyBorder="1" applyAlignment="1" applyProtection="1">
      <alignment horizontal="center" vertical="center" wrapText="1"/>
    </xf>
    <xf numFmtId="4" fontId="11" fillId="0" borderId="21" xfId="1" applyNumberFormat="1" applyFont="1" applyBorder="1" applyAlignment="1" applyProtection="1">
      <alignment horizontal="center" vertical="center" wrapText="1"/>
    </xf>
    <xf numFmtId="4" fontId="12" fillId="0" borderId="21" xfId="1" applyNumberFormat="1" applyFont="1" applyBorder="1" applyAlignment="1" applyProtection="1">
      <alignment horizontal="center" vertical="center" wrapText="1"/>
    </xf>
    <xf numFmtId="4" fontId="11" fillId="4" borderId="22" xfId="1" applyNumberFormat="1" applyFont="1" applyFill="1" applyBorder="1" applyAlignment="1" applyProtection="1">
      <alignment horizontal="center" vertical="center" wrapText="1"/>
    </xf>
    <xf numFmtId="4" fontId="47" fillId="14" borderId="7" xfId="0" applyNumberFormat="1" applyFont="1" applyFill="1" applyBorder="1" applyAlignment="1">
      <alignment wrapText="1"/>
    </xf>
    <xf numFmtId="4" fontId="47" fillId="14" borderId="8" xfId="0" applyNumberFormat="1" applyFont="1" applyFill="1" applyBorder="1" applyAlignment="1">
      <alignment wrapText="1"/>
    </xf>
    <xf numFmtId="4" fontId="46" fillId="14" borderId="71" xfId="0" applyNumberFormat="1" applyFont="1" applyFill="1" applyBorder="1" applyAlignment="1">
      <alignment vertical="top" wrapText="1"/>
    </xf>
    <xf numFmtId="43" fontId="9" fillId="4" borderId="68" xfId="1" applyFont="1" applyFill="1" applyBorder="1" applyAlignment="1" applyProtection="1">
      <alignment horizontal="center" vertical="top" wrapText="1"/>
    </xf>
    <xf numFmtId="43" fontId="9" fillId="4" borderId="37" xfId="1" applyFont="1" applyFill="1" applyBorder="1" applyAlignment="1" applyProtection="1">
      <alignment horizontal="center" vertical="top" wrapText="1"/>
    </xf>
    <xf numFmtId="43" fontId="9" fillId="4" borderId="54" xfId="1" applyFont="1" applyFill="1" applyBorder="1" applyAlignment="1" applyProtection="1">
      <alignment horizontal="center" vertical="top" wrapText="1"/>
    </xf>
    <xf numFmtId="43" fontId="0" fillId="0" borderId="0" xfId="0" applyNumberFormat="1" applyAlignment="1">
      <alignment wrapText="1"/>
    </xf>
    <xf numFmtId="4" fontId="46" fillId="14" borderId="32" xfId="0" applyNumberFormat="1" applyFont="1" applyFill="1" applyBorder="1" applyAlignment="1">
      <alignment vertical="top" wrapText="1"/>
    </xf>
    <xf numFmtId="0" fontId="46" fillId="14" borderId="73" xfId="0" applyFont="1" applyFill="1" applyBorder="1" applyAlignment="1">
      <alignment vertical="top" wrapText="1"/>
    </xf>
    <xf numFmtId="43" fontId="39" fillId="0" borderId="0" xfId="0" applyNumberFormat="1" applyFont="1" applyAlignment="1">
      <alignment wrapText="1"/>
    </xf>
    <xf numFmtId="0" fontId="9" fillId="0" borderId="24" xfId="0" applyFont="1" applyBorder="1" applyAlignment="1">
      <alignment horizontal="left" vertical="top" wrapText="1"/>
    </xf>
    <xf numFmtId="4" fontId="46" fillId="14" borderId="25" xfId="0" applyNumberFormat="1" applyFont="1" applyFill="1" applyBorder="1" applyAlignment="1">
      <alignment wrapText="1"/>
    </xf>
    <xf numFmtId="4" fontId="46" fillId="14" borderId="31" xfId="0" applyNumberFormat="1" applyFont="1" applyFill="1" applyBorder="1" applyAlignment="1">
      <alignment wrapText="1"/>
    </xf>
    <xf numFmtId="43" fontId="9" fillId="9" borderId="74" xfId="1" applyFont="1" applyFill="1" applyBorder="1" applyAlignment="1" applyProtection="1">
      <alignment horizontal="center" vertical="center" wrapText="1"/>
    </xf>
    <xf numFmtId="43" fontId="9" fillId="9" borderId="82" xfId="1" applyFont="1" applyFill="1" applyBorder="1" applyAlignment="1" applyProtection="1">
      <alignment horizontal="center" vertical="center" wrapText="1"/>
    </xf>
    <xf numFmtId="43" fontId="9" fillId="9" borderId="18" xfId="1" applyFont="1" applyFill="1" applyBorder="1" applyAlignment="1" applyProtection="1">
      <alignment horizontal="center" vertical="center" wrapText="1"/>
    </xf>
    <xf numFmtId="43" fontId="9" fillId="9" borderId="83" xfId="1" applyFont="1" applyFill="1" applyBorder="1" applyAlignment="1" applyProtection="1">
      <alignment horizontal="center" vertical="center" wrapText="1"/>
    </xf>
    <xf numFmtId="43" fontId="9" fillId="4" borderId="84" xfId="1" applyFont="1" applyFill="1" applyBorder="1" applyAlignment="1" applyProtection="1">
      <alignment horizontal="center" vertical="center" wrapText="1"/>
    </xf>
    <xf numFmtId="43" fontId="9" fillId="4" borderId="85" xfId="1" applyFont="1" applyFill="1" applyBorder="1" applyAlignment="1" applyProtection="1">
      <alignment horizontal="center" vertical="center" wrapText="1"/>
    </xf>
    <xf numFmtId="43" fontId="9" fillId="4" borderId="86" xfId="1" applyFont="1" applyFill="1" applyBorder="1" applyAlignment="1" applyProtection="1">
      <alignment horizontal="center" vertical="center" wrapText="1"/>
    </xf>
    <xf numFmtId="0" fontId="9" fillId="0" borderId="24" xfId="0" applyFont="1" applyBorder="1" applyAlignment="1">
      <alignment vertical="top" wrapText="1"/>
    </xf>
    <xf numFmtId="43" fontId="3" fillId="9" borderId="9" xfId="1" applyFont="1" applyFill="1" applyBorder="1" applyAlignment="1" applyProtection="1">
      <alignment wrapText="1"/>
    </xf>
    <xf numFmtId="43" fontId="3" fillId="9" borderId="47" xfId="1" applyFont="1" applyFill="1" applyBorder="1" applyAlignment="1" applyProtection="1">
      <alignment wrapText="1"/>
    </xf>
    <xf numFmtId="43" fontId="3" fillId="9" borderId="3" xfId="1" applyFont="1" applyFill="1" applyBorder="1" applyAlignment="1" applyProtection="1">
      <alignment wrapText="1"/>
    </xf>
    <xf numFmtId="43" fontId="9" fillId="4" borderId="91" xfId="1" applyFont="1" applyFill="1" applyBorder="1" applyAlignment="1" applyProtection="1">
      <alignment horizontal="center" vertical="center" wrapText="1"/>
    </xf>
    <xf numFmtId="43" fontId="9" fillId="4" borderId="92" xfId="1" applyFont="1" applyFill="1" applyBorder="1" applyAlignment="1" applyProtection="1">
      <alignment horizontal="center" vertical="center" wrapText="1"/>
    </xf>
    <xf numFmtId="43" fontId="46" fillId="14" borderId="73" xfId="1" applyFont="1" applyFill="1" applyBorder="1" applyAlignment="1">
      <alignment wrapText="1"/>
    </xf>
    <xf numFmtId="0" fontId="13" fillId="4" borderId="8" xfId="0" applyFont="1" applyFill="1" applyBorder="1" applyAlignment="1">
      <alignment vertical="top" wrapText="1"/>
    </xf>
    <xf numFmtId="0" fontId="12" fillId="9" borderId="93" xfId="0" applyFont="1" applyFill="1" applyBorder="1" applyAlignment="1">
      <alignment horizontal="center" vertical="center" wrapText="1"/>
    </xf>
    <xf numFmtId="165" fontId="24" fillId="9" borderId="48" xfId="0" applyNumberFormat="1" applyFont="1" applyFill="1" applyBorder="1" applyAlignment="1">
      <alignment horizontal="center" vertical="center" wrapText="1"/>
    </xf>
    <xf numFmtId="43" fontId="12" fillId="9" borderId="29" xfId="1" applyFont="1" applyFill="1" applyBorder="1" applyAlignment="1" applyProtection="1">
      <alignment horizontal="center" vertical="top" wrapText="1"/>
    </xf>
    <xf numFmtId="0" fontId="9" fillId="0" borderId="94" xfId="0" applyFont="1" applyBorder="1" applyAlignment="1">
      <alignment vertical="top" shrinkToFit="1"/>
    </xf>
    <xf numFmtId="0" fontId="9" fillId="4" borderId="17" xfId="0" applyFont="1" applyFill="1" applyBorder="1" applyAlignment="1">
      <alignment vertical="top" shrinkToFit="1"/>
    </xf>
    <xf numFmtId="0" fontId="9" fillId="0" borderId="0" xfId="0" applyFont="1" applyAlignment="1">
      <alignment vertical="center" wrapText="1"/>
    </xf>
    <xf numFmtId="43" fontId="9" fillId="0" borderId="0" xfId="0" applyNumberFormat="1" applyFont="1" applyAlignment="1">
      <alignment vertical="center" wrapText="1"/>
    </xf>
    <xf numFmtId="0" fontId="14" fillId="5" borderId="4" xfId="0" applyFont="1" applyFill="1" applyBorder="1" applyAlignment="1">
      <alignment horizontal="left" vertical="top" wrapText="1"/>
    </xf>
    <xf numFmtId="0" fontId="14" fillId="5" borderId="0" xfId="0" applyFont="1" applyFill="1" applyAlignment="1">
      <alignment horizontal="left" vertical="top" wrapText="1"/>
    </xf>
    <xf numFmtId="0" fontId="12" fillId="4" borderId="16" xfId="0" applyFont="1" applyFill="1" applyBorder="1" applyAlignment="1">
      <alignment horizontal="center" vertical="top" wrapText="1"/>
    </xf>
    <xf numFmtId="0" fontId="12" fillId="4" borderId="24" xfId="0" applyFont="1" applyFill="1" applyBorder="1" applyAlignment="1">
      <alignment horizontal="center" vertical="top" wrapText="1"/>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12" fillId="4" borderId="24" xfId="0" applyFont="1" applyFill="1" applyBorder="1" applyAlignment="1">
      <alignment horizontal="center" vertical="center" wrapText="1"/>
    </xf>
    <xf numFmtId="0" fontId="9" fillId="0" borderId="11" xfId="0" applyFont="1" applyBorder="1" applyAlignment="1">
      <alignment horizontal="left" vertical="top" wrapText="1"/>
    </xf>
    <xf numFmtId="0" fontId="9" fillId="0" borderId="6" xfId="0" applyFont="1" applyBorder="1" applyAlignment="1">
      <alignment horizontal="center" vertical="top" wrapText="1"/>
    </xf>
    <xf numFmtId="0" fontId="9" fillId="0" borderId="7" xfId="0" applyFont="1" applyBorder="1" applyAlignment="1">
      <alignment horizontal="center" vertical="top" wrapText="1"/>
    </xf>
    <xf numFmtId="0" fontId="9" fillId="0" borderId="17" xfId="0" applyFont="1" applyBorder="1" applyAlignment="1">
      <alignment horizontal="center" vertical="top" wrapText="1"/>
    </xf>
    <xf numFmtId="0" fontId="25" fillId="11" borderId="9" xfId="0" applyFont="1" applyFill="1" applyBorder="1" applyAlignment="1">
      <alignment horizontal="left" vertical="center" wrapText="1"/>
    </xf>
    <xf numFmtId="0" fontId="25" fillId="11" borderId="10"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10" fillId="0" borderId="44" xfId="0" applyFont="1" applyBorder="1" applyAlignment="1">
      <alignment horizontal="left" wrapText="1"/>
    </xf>
    <xf numFmtId="0" fontId="10" fillId="0" borderId="25" xfId="0" applyFont="1" applyBorder="1" applyAlignment="1">
      <alignment horizontal="left" wrapText="1"/>
    </xf>
    <xf numFmtId="0" fontId="10" fillId="0" borderId="26" xfId="0" applyFont="1" applyBorder="1" applyAlignment="1">
      <alignment horizontal="left" wrapText="1"/>
    </xf>
    <xf numFmtId="0" fontId="10" fillId="3" borderId="45" xfId="0" applyFont="1" applyFill="1" applyBorder="1" applyAlignment="1">
      <alignment horizontal="left" wrapText="1"/>
    </xf>
    <xf numFmtId="0" fontId="10" fillId="3" borderId="27" xfId="0" applyFont="1" applyFill="1" applyBorder="1" applyAlignment="1">
      <alignment horizontal="left" wrapText="1"/>
    </xf>
    <xf numFmtId="0" fontId="10" fillId="3" borderId="28" xfId="0" applyFont="1" applyFill="1" applyBorder="1" applyAlignment="1">
      <alignment horizontal="left" wrapText="1"/>
    </xf>
    <xf numFmtId="0" fontId="10" fillId="0" borderId="45" xfId="0" applyFont="1" applyBorder="1" applyAlignment="1">
      <alignment horizontal="left" wrapText="1"/>
    </xf>
    <xf numFmtId="0" fontId="10" fillId="0" borderId="27" xfId="0" applyFont="1" applyBorder="1" applyAlignment="1">
      <alignment horizontal="left" wrapText="1"/>
    </xf>
    <xf numFmtId="0" fontId="10" fillId="0" borderId="28" xfId="0" applyFont="1" applyBorder="1" applyAlignment="1">
      <alignment horizontal="left" wrapText="1"/>
    </xf>
    <xf numFmtId="0" fontId="11" fillId="4" borderId="46" xfId="0" applyFont="1" applyFill="1" applyBorder="1" applyAlignment="1">
      <alignment horizontal="left" vertical="center" wrapText="1"/>
    </xf>
    <xf numFmtId="0" fontId="11" fillId="4" borderId="29" xfId="0" applyFont="1" applyFill="1" applyBorder="1" applyAlignment="1">
      <alignment horizontal="left" vertical="center" wrapText="1"/>
    </xf>
    <xf numFmtId="0" fontId="11" fillId="4" borderId="30" xfId="0" applyFont="1" applyFill="1" applyBorder="1" applyAlignment="1">
      <alignment horizontal="left" vertical="center" wrapText="1"/>
    </xf>
    <xf numFmtId="0" fontId="11" fillId="11" borderId="9"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3"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5" borderId="0" xfId="0" applyFont="1" applyFill="1" applyAlignment="1">
      <alignment horizontal="left" vertical="center" wrapText="1"/>
    </xf>
    <xf numFmtId="0" fontId="12" fillId="4" borderId="10" xfId="0" applyFont="1" applyFill="1" applyBorder="1" applyAlignment="1">
      <alignment horizontal="center" vertical="center" wrapText="1"/>
    </xf>
    <xf numFmtId="0" fontId="3" fillId="4" borderId="8" xfId="0" applyFont="1" applyFill="1" applyBorder="1" applyAlignment="1">
      <alignment horizontal="center" wrapText="1"/>
    </xf>
    <xf numFmtId="0" fontId="3" fillId="4" borderId="48" xfId="0" applyFont="1" applyFill="1" applyBorder="1" applyAlignment="1">
      <alignment horizontal="center" wrapText="1"/>
    </xf>
    <xf numFmtId="0" fontId="3" fillId="4" borderId="1" xfId="0" applyFont="1" applyFill="1" applyBorder="1" applyAlignment="1">
      <alignment horizontal="center" wrapText="1"/>
    </xf>
    <xf numFmtId="0" fontId="3" fillId="12" borderId="8" xfId="0" applyFont="1" applyFill="1" applyBorder="1" applyAlignment="1">
      <alignment horizontal="center" wrapText="1"/>
    </xf>
    <xf numFmtId="0" fontId="3" fillId="12" borderId="48" xfId="0" applyFont="1" applyFill="1" applyBorder="1" applyAlignment="1">
      <alignment horizontal="center" wrapText="1"/>
    </xf>
    <xf numFmtId="0" fontId="3" fillId="12" borderId="1" xfId="0" applyFont="1" applyFill="1" applyBorder="1" applyAlignment="1">
      <alignment horizontal="center" wrapText="1"/>
    </xf>
    <xf numFmtId="0" fontId="9" fillId="4" borderId="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0" borderId="16" xfId="0" applyFont="1" applyBorder="1" applyAlignment="1">
      <alignment horizontal="center" vertical="top" wrapText="1"/>
    </xf>
    <xf numFmtId="0" fontId="9" fillId="0" borderId="24" xfId="0" applyFont="1" applyBorder="1" applyAlignment="1">
      <alignment horizontal="center" vertical="top" wrapText="1"/>
    </xf>
    <xf numFmtId="0" fontId="9" fillId="0" borderId="24" xfId="0" applyFont="1" applyBorder="1" applyAlignment="1">
      <alignment horizontal="left" vertical="top" wrapText="1"/>
    </xf>
    <xf numFmtId="0" fontId="12" fillId="4" borderId="8" xfId="0" applyFont="1" applyFill="1" applyBorder="1" applyAlignment="1">
      <alignment horizontal="center" wrapText="1"/>
    </xf>
    <xf numFmtId="0" fontId="12" fillId="4" borderId="48" xfId="0" applyFont="1" applyFill="1" applyBorder="1" applyAlignment="1">
      <alignment horizontal="center" wrapText="1"/>
    </xf>
    <xf numFmtId="0" fontId="12" fillId="4" borderId="1" xfId="0" applyFont="1" applyFill="1" applyBorder="1" applyAlignment="1">
      <alignment horizontal="center" wrapText="1"/>
    </xf>
    <xf numFmtId="4" fontId="46" fillId="14" borderId="87" xfId="0" applyNumberFormat="1" applyFont="1" applyFill="1" applyBorder="1" applyAlignment="1">
      <alignment horizontal="right" wrapText="1"/>
    </xf>
    <xf numFmtId="4" fontId="46" fillId="14" borderId="88" xfId="0" applyNumberFormat="1" applyFont="1" applyFill="1" applyBorder="1" applyAlignment="1">
      <alignment horizontal="right" wrapText="1"/>
    </xf>
    <xf numFmtId="0" fontId="46" fillId="14" borderId="14" xfId="0" applyFont="1" applyFill="1" applyBorder="1" applyAlignment="1">
      <alignment horizontal="right" wrapText="1"/>
    </xf>
    <xf numFmtId="0" fontId="46" fillId="14" borderId="73" xfId="0" applyFont="1" applyFill="1" applyBorder="1" applyAlignment="1">
      <alignment horizontal="right" wrapText="1"/>
    </xf>
    <xf numFmtId="4" fontId="46" fillId="14" borderId="89" xfId="0" applyNumberFormat="1" applyFont="1" applyFill="1" applyBorder="1" applyAlignment="1">
      <alignment horizontal="right" vertical="center" wrapText="1"/>
    </xf>
    <xf numFmtId="4" fontId="46" fillId="14" borderId="90" xfId="0" applyNumberFormat="1" applyFont="1" applyFill="1" applyBorder="1" applyAlignment="1">
      <alignment horizontal="right" vertical="center" wrapText="1"/>
    </xf>
    <xf numFmtId="43" fontId="10" fillId="0" borderId="16" xfId="1" applyFont="1" applyBorder="1" applyAlignment="1" applyProtection="1">
      <alignment horizontal="center" vertical="center" wrapText="1"/>
    </xf>
    <xf numFmtId="43" fontId="10" fillId="0" borderId="23" xfId="1" applyFont="1" applyBorder="1" applyAlignment="1" applyProtection="1">
      <alignment horizontal="center" vertical="center" wrapText="1"/>
    </xf>
    <xf numFmtId="0" fontId="9" fillId="0" borderId="16" xfId="0" applyFont="1" applyBorder="1" applyAlignment="1">
      <alignment horizontal="center" vertical="top" wrapText="1" shrinkToFit="1"/>
    </xf>
    <xf numFmtId="0" fontId="9" fillId="0" borderId="23" xfId="0" applyFont="1" applyBorder="1" applyAlignment="1">
      <alignment horizontal="center" vertical="top" wrapText="1" shrinkToFit="1"/>
    </xf>
    <xf numFmtId="0" fontId="11" fillId="0" borderId="44" xfId="0" applyFont="1" applyBorder="1" applyAlignment="1">
      <alignment horizontal="left" vertical="center" wrapText="1"/>
    </xf>
    <xf numFmtId="0" fontId="39" fillId="0" borderId="25" xfId="0" applyFont="1" applyBorder="1" applyAlignment="1">
      <alignment horizontal="left" vertical="center" wrapText="1"/>
    </xf>
    <xf numFmtId="0" fontId="39" fillId="0" borderId="26" xfId="0" applyFont="1" applyBorder="1" applyAlignment="1">
      <alignment horizontal="left" vertical="center" wrapText="1"/>
    </xf>
    <xf numFmtId="0" fontId="11" fillId="0" borderId="45" xfId="0" applyFont="1" applyBorder="1" applyAlignment="1">
      <alignment horizontal="left" vertical="center" wrapText="1"/>
    </xf>
    <xf numFmtId="0" fontId="39" fillId="0" borderId="27" xfId="0" applyFont="1" applyBorder="1" applyAlignment="1">
      <alignment horizontal="left" vertical="center" wrapText="1"/>
    </xf>
    <xf numFmtId="0" fontId="39" fillId="0" borderId="28" xfId="0" applyFont="1" applyBorder="1" applyAlignment="1">
      <alignment horizontal="left" vertical="center" wrapText="1"/>
    </xf>
    <xf numFmtId="0" fontId="39" fillId="0" borderId="29" xfId="0" applyFont="1" applyBorder="1" applyAlignment="1">
      <alignment horizontal="left" vertical="center" wrapText="1"/>
    </xf>
    <xf numFmtId="0" fontId="39" fillId="0" borderId="30" xfId="0" applyFont="1" applyBorder="1" applyAlignment="1">
      <alignment horizontal="left" vertical="center" wrapText="1"/>
    </xf>
    <xf numFmtId="0" fontId="33" fillId="0" borderId="11" xfId="0" applyFont="1" applyBorder="1" applyAlignment="1">
      <alignment horizontal="left" vertical="center" wrapText="1"/>
    </xf>
    <xf numFmtId="0" fontId="0" fillId="0" borderId="12" xfId="0" applyBorder="1" applyAlignment="1">
      <alignment horizontal="left" vertical="center" wrapText="1"/>
    </xf>
    <xf numFmtId="0" fontId="33" fillId="0" borderId="5" xfId="0" applyFont="1" applyBorder="1" applyAlignment="1">
      <alignment horizontal="left" vertical="center" wrapText="1"/>
    </xf>
    <xf numFmtId="0" fontId="33" fillId="0" borderId="12" xfId="0" applyFont="1" applyBorder="1" applyAlignment="1">
      <alignment horizontal="left" vertical="center" wrapText="1"/>
    </xf>
    <xf numFmtId="0" fontId="30" fillId="2" borderId="0" xfId="0" applyFont="1" applyFill="1" applyAlignment="1">
      <alignment horizontal="left" vertical="center" wrapText="1"/>
    </xf>
    <xf numFmtId="0" fontId="8" fillId="6" borderId="11" xfId="0" applyFont="1" applyFill="1" applyBorder="1" applyAlignment="1">
      <alignment horizontal="center" vertical="center"/>
    </xf>
    <xf numFmtId="0" fontId="8" fillId="6" borderId="13" xfId="0" applyFont="1" applyFill="1" applyBorder="1" applyAlignment="1">
      <alignment horizontal="center" vertical="center"/>
    </xf>
    <xf numFmtId="0" fontId="7" fillId="0" borderId="1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8" fillId="6" borderId="11"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7" fillId="0" borderId="5" xfId="0" applyFont="1" applyBorder="1" applyAlignment="1" applyProtection="1">
      <alignment horizontal="center" vertical="center" wrapText="1"/>
      <protection locked="0"/>
    </xf>
    <xf numFmtId="165" fontId="7" fillId="0" borderId="5" xfId="0" applyNumberFormat="1" applyFont="1" applyBorder="1" applyAlignment="1" applyProtection="1">
      <alignment horizontal="center" vertical="center" wrapText="1"/>
      <protection locked="0"/>
    </xf>
    <xf numFmtId="0" fontId="19" fillId="0" borderId="0" xfId="0" applyFont="1" applyAlignment="1">
      <alignment horizontal="left" vertical="center" wrapText="1" indent="1"/>
    </xf>
    <xf numFmtId="0" fontId="17" fillId="3" borderId="0" xfId="0" applyFont="1" applyFill="1"/>
    <xf numFmtId="44" fontId="48" fillId="15" borderId="95" xfId="3" applyFont="1" applyFill="1" applyBorder="1" applyAlignment="1">
      <alignment vertical="center" wrapText="1"/>
    </xf>
    <xf numFmtId="0" fontId="48" fillId="15" borderId="5" xfId="0" applyFont="1" applyFill="1" applyBorder="1" applyAlignment="1">
      <alignment vertical="center" wrapText="1"/>
    </xf>
    <xf numFmtId="0" fontId="48" fillId="15" borderId="95" xfId="0" applyFont="1" applyFill="1" applyBorder="1" applyAlignment="1">
      <alignment vertical="center" wrapText="1"/>
    </xf>
    <xf numFmtId="0" fontId="48" fillId="16" borderId="95" xfId="0" applyFont="1" applyFill="1" applyBorder="1" applyAlignment="1">
      <alignment horizontal="center" vertical="center" wrapText="1"/>
    </xf>
    <xf numFmtId="168" fontId="49" fillId="15" borderId="96" xfId="0" applyNumberFormat="1" applyFont="1" applyFill="1" applyBorder="1" applyAlignment="1">
      <alignment vertical="center"/>
    </xf>
    <xf numFmtId="168" fontId="49" fillId="15" borderId="96" xfId="0" applyNumberFormat="1" applyFont="1" applyFill="1" applyBorder="1" applyAlignment="1">
      <alignment vertical="center" wrapText="1"/>
    </xf>
    <xf numFmtId="44" fontId="49" fillId="15" borderId="96" xfId="3" applyFont="1" applyFill="1" applyBorder="1" applyAlignment="1">
      <alignment horizontal="right" vertical="center" wrapText="1"/>
    </xf>
    <xf numFmtId="0" fontId="48" fillId="15" borderId="96" xfId="0" applyFont="1" applyFill="1" applyBorder="1" applyAlignment="1">
      <alignment vertical="center" wrapText="1"/>
    </xf>
    <xf numFmtId="164" fontId="50" fillId="0" borderId="97" xfId="0" applyNumberFormat="1" applyFont="1" applyBorder="1" applyAlignment="1">
      <alignment vertical="center"/>
    </xf>
    <xf numFmtId="164" fontId="50" fillId="0" borderId="98" xfId="0" applyNumberFormat="1" applyFont="1" applyBorder="1" applyAlignment="1">
      <alignment vertical="center"/>
    </xf>
    <xf numFmtId="168" fontId="50" fillId="0" borderId="98" xfId="0" applyNumberFormat="1" applyFont="1" applyBorder="1" applyAlignment="1">
      <alignment horizontal="center" vertical="center"/>
    </xf>
    <xf numFmtId="168" fontId="50" fillId="0" borderId="98" xfId="0" applyNumberFormat="1" applyFont="1" applyBorder="1" applyAlignment="1">
      <alignment vertical="center" wrapText="1"/>
    </xf>
    <xf numFmtId="39" fontId="51" fillId="0" borderId="98" xfId="3" applyNumberFormat="1" applyFont="1" applyFill="1" applyBorder="1" applyAlignment="1">
      <alignment horizontal="right" vertical="center" wrapText="1"/>
    </xf>
    <xf numFmtId="39" fontId="50" fillId="0" borderId="98" xfId="3" applyNumberFormat="1" applyFont="1" applyFill="1" applyBorder="1" applyAlignment="1">
      <alignment horizontal="right" vertical="center" wrapText="1"/>
    </xf>
    <xf numFmtId="0" fontId="50" fillId="0" borderId="5" xfId="0" applyFont="1" applyBorder="1" applyAlignment="1">
      <alignment horizontal="left" vertical="center" wrapText="1"/>
    </xf>
    <xf numFmtId="0" fontId="50" fillId="0" borderId="98" xfId="0" applyFont="1" applyBorder="1" applyAlignment="1">
      <alignment horizontal="left" vertical="center" wrapText="1"/>
    </xf>
    <xf numFmtId="0" fontId="52" fillId="0" borderId="98" xfId="0" applyFont="1" applyBorder="1"/>
    <xf numFmtId="0" fontId="52" fillId="0" borderId="99" xfId="0" applyFont="1" applyBorder="1" applyAlignment="1">
      <alignment vertical="center"/>
    </xf>
    <xf numFmtId="164" fontId="50" fillId="0" borderId="100" xfId="0" applyNumberFormat="1" applyFont="1" applyBorder="1" applyAlignment="1">
      <alignment vertical="center"/>
    </xf>
    <xf numFmtId="164" fontId="50" fillId="0" borderId="101" xfId="0" applyNumberFormat="1" applyFont="1" applyBorder="1" applyAlignment="1">
      <alignment vertical="center"/>
    </xf>
    <xf numFmtId="168" fontId="51" fillId="0" borderId="101" xfId="0" applyNumberFormat="1" applyFont="1" applyBorder="1" applyAlignment="1">
      <alignment horizontal="center" vertical="center"/>
    </xf>
    <xf numFmtId="168" fontId="51" fillId="0" borderId="101" xfId="0" applyNumberFormat="1" applyFont="1" applyBorder="1" applyAlignment="1">
      <alignment vertical="center" wrapText="1"/>
    </xf>
    <xf numFmtId="168" fontId="51" fillId="0" borderId="101" xfId="0" applyNumberFormat="1" applyFont="1" applyBorder="1" applyAlignment="1">
      <alignment vertical="center"/>
    </xf>
    <xf numFmtId="39" fontId="51" fillId="0" borderId="101" xfId="3" applyNumberFormat="1" applyFont="1" applyFill="1" applyBorder="1" applyAlignment="1">
      <alignment horizontal="right" vertical="center" wrapText="1"/>
    </xf>
    <xf numFmtId="0" fontId="50" fillId="0" borderId="101" xfId="0" applyFont="1" applyBorder="1" applyAlignment="1">
      <alignment horizontal="left" vertical="center" wrapText="1"/>
    </xf>
    <xf numFmtId="0" fontId="51" fillId="0" borderId="101" xfId="0" applyFont="1" applyBorder="1" applyAlignment="1">
      <alignment horizontal="left" vertical="center" wrapText="1"/>
    </xf>
    <xf numFmtId="0" fontId="52" fillId="0" borderId="101" xfId="0" applyFont="1" applyBorder="1"/>
    <xf numFmtId="0" fontId="52" fillId="0" borderId="102" xfId="0" applyFont="1" applyBorder="1" applyAlignment="1">
      <alignment vertical="center"/>
    </xf>
    <xf numFmtId="164" fontId="50" fillId="0" borderId="103" xfId="0" applyNumberFormat="1" applyFont="1" applyBorder="1" applyAlignment="1">
      <alignment vertical="center"/>
    </xf>
    <xf numFmtId="164" fontId="50" fillId="0" borderId="5" xfId="0" applyNumberFormat="1" applyFont="1" applyBorder="1" applyAlignment="1">
      <alignment vertical="center"/>
    </xf>
    <xf numFmtId="168" fontId="51" fillId="0" borderId="5" xfId="0" applyNumberFormat="1" applyFont="1" applyBorder="1" applyAlignment="1">
      <alignment horizontal="center" vertical="center"/>
    </xf>
    <xf numFmtId="168" fontId="51" fillId="0" borderId="5" xfId="0" applyNumberFormat="1" applyFont="1" applyBorder="1" applyAlignment="1">
      <alignment vertical="center" wrapText="1"/>
    </xf>
    <xf numFmtId="168" fontId="51" fillId="0" borderId="5" xfId="0" applyNumberFormat="1" applyFont="1" applyBorder="1" applyAlignment="1">
      <alignment vertical="center"/>
    </xf>
    <xf numFmtId="39" fontId="51" fillId="0" borderId="5" xfId="3" applyNumberFormat="1" applyFont="1" applyFill="1" applyBorder="1" applyAlignment="1">
      <alignment horizontal="right" vertical="center" wrapText="1"/>
    </xf>
    <xf numFmtId="0" fontId="51" fillId="0" borderId="5" xfId="0" applyFont="1" applyBorder="1" applyAlignment="1">
      <alignment horizontal="left" vertical="center" wrapText="1"/>
    </xf>
    <xf numFmtId="0" fontId="52" fillId="0" borderId="5" xfId="0" applyFont="1" applyBorder="1"/>
    <xf numFmtId="0" fontId="52" fillId="0" borderId="104" xfId="0" applyFont="1" applyBorder="1" applyAlignment="1">
      <alignment vertical="center"/>
    </xf>
    <xf numFmtId="0" fontId="52" fillId="0" borderId="0" xfId="0" applyFont="1" applyAlignment="1">
      <alignment vertical="center" wrapText="1"/>
    </xf>
    <xf numFmtId="168" fontId="50" fillId="0" borderId="98" xfId="0" applyNumberFormat="1" applyFont="1" applyBorder="1" applyAlignment="1">
      <alignment vertical="center"/>
    </xf>
    <xf numFmtId="164" fontId="53" fillId="0" borderId="97" xfId="0" applyNumberFormat="1" applyFont="1" applyBorder="1" applyAlignment="1">
      <alignment vertical="center"/>
    </xf>
    <xf numFmtId="165" fontId="50" fillId="0" borderId="98" xfId="0" applyNumberFormat="1" applyFont="1" applyBorder="1" applyAlignment="1">
      <alignment horizontal="left" vertical="center" wrapText="1"/>
    </xf>
    <xf numFmtId="0" fontId="50" fillId="0" borderId="98" xfId="0" applyFont="1" applyBorder="1" applyAlignment="1">
      <alignment vertical="center" wrapText="1"/>
    </xf>
    <xf numFmtId="44" fontId="50" fillId="0" borderId="98" xfId="3" applyFont="1" applyBorder="1" applyAlignment="1">
      <alignment horizontal="left" vertical="center" wrapText="1"/>
    </xf>
    <xf numFmtId="0" fontId="50" fillId="0" borderId="98" xfId="0" applyFont="1" applyBorder="1"/>
    <xf numFmtId="0" fontId="50" fillId="0" borderId="99" xfId="0" applyFont="1" applyBorder="1" applyAlignment="1">
      <alignment vertical="center"/>
    </xf>
    <xf numFmtId="0" fontId="54" fillId="0" borderId="0" xfId="0" applyFont="1"/>
    <xf numFmtId="0" fontId="54" fillId="3" borderId="0" xfId="0" applyFont="1" applyFill="1"/>
    <xf numFmtId="168" fontId="50" fillId="0" borderId="101" xfId="0" applyNumberFormat="1" applyFont="1" applyBorder="1" applyAlignment="1">
      <alignment vertical="center"/>
    </xf>
    <xf numFmtId="168" fontId="50" fillId="0" borderId="101" xfId="0" applyNumberFormat="1" applyFont="1" applyBorder="1" applyAlignment="1">
      <alignment vertical="center" wrapText="1"/>
    </xf>
    <xf numFmtId="39" fontId="50" fillId="0" borderId="101" xfId="3" applyNumberFormat="1" applyFont="1" applyFill="1" applyBorder="1" applyAlignment="1">
      <alignment horizontal="right" vertical="center" wrapText="1"/>
    </xf>
    <xf numFmtId="0" fontId="50" fillId="0" borderId="101" xfId="0" applyFont="1" applyBorder="1"/>
    <xf numFmtId="0" fontId="50" fillId="0" borderId="102" xfId="0" applyFont="1" applyBorder="1" applyAlignment="1">
      <alignment vertical="center"/>
    </xf>
    <xf numFmtId="168" fontId="50" fillId="0" borderId="5" xfId="0" applyNumberFormat="1" applyFont="1" applyBorder="1" applyAlignment="1">
      <alignment vertical="center"/>
    </xf>
    <xf numFmtId="168" fontId="50" fillId="0" borderId="5" xfId="0" applyNumberFormat="1" applyFont="1" applyBorder="1" applyAlignment="1">
      <alignment vertical="center" wrapText="1"/>
    </xf>
    <xf numFmtId="39" fontId="50" fillId="0" borderId="5" xfId="3" applyNumberFormat="1" applyFont="1" applyFill="1" applyBorder="1" applyAlignment="1">
      <alignment horizontal="right" vertical="center" wrapText="1"/>
    </xf>
    <xf numFmtId="0" fontId="50" fillId="0" borderId="5" xfId="0" applyFont="1" applyBorder="1"/>
    <xf numFmtId="0" fontId="50" fillId="0" borderId="104" xfId="0" applyFont="1" applyBorder="1" applyAlignment="1">
      <alignment vertical="center"/>
    </xf>
    <xf numFmtId="0" fontId="50" fillId="0" borderId="105" xfId="0" applyFont="1" applyBorder="1"/>
    <xf numFmtId="0" fontId="50" fillId="0" borderId="106" xfId="0" applyFont="1" applyBorder="1" applyAlignment="1">
      <alignment vertical="center"/>
    </xf>
    <xf numFmtId="168" fontId="50" fillId="0" borderId="5" xfId="0" applyNumberFormat="1" applyFont="1" applyBorder="1" applyAlignment="1">
      <alignment horizontal="center" vertical="center"/>
    </xf>
    <xf numFmtId="39" fontId="50" fillId="0" borderId="5" xfId="3" applyNumberFormat="1" applyFont="1" applyBorder="1" applyAlignment="1">
      <alignment horizontal="right" vertical="center" wrapText="1"/>
    </xf>
    <xf numFmtId="0" fontId="48" fillId="16" borderId="74" xfId="0" applyFont="1" applyFill="1" applyBorder="1" applyAlignment="1">
      <alignment vertical="center" wrapText="1"/>
    </xf>
    <xf numFmtId="0" fontId="48" fillId="16" borderId="74" xfId="0" applyFont="1" applyFill="1" applyBorder="1" applyAlignment="1">
      <alignment horizontal="center" vertical="center" wrapText="1"/>
    </xf>
    <xf numFmtId="0" fontId="55" fillId="16" borderId="74" xfId="0" applyFont="1" applyFill="1" applyBorder="1" applyAlignment="1">
      <alignment vertical="center" wrapText="1"/>
    </xf>
    <xf numFmtId="0" fontId="57" fillId="3" borderId="107" xfId="0" applyFont="1" applyFill="1" applyBorder="1" applyAlignment="1">
      <alignment horizontal="left" vertical="center" wrapText="1"/>
    </xf>
    <xf numFmtId="0" fontId="57" fillId="3" borderId="107" xfId="0" applyFont="1" applyFill="1" applyBorder="1" applyAlignment="1">
      <alignment horizontal="left" vertical="center" wrapText="1"/>
    </xf>
    <xf numFmtId="0" fontId="57" fillId="3" borderId="107" xfId="0" applyFont="1" applyFill="1" applyBorder="1" applyAlignment="1">
      <alignment vertical="center" wrapText="1"/>
    </xf>
    <xf numFmtId="0" fontId="58" fillId="3" borderId="0" xfId="0" applyFont="1" applyFill="1" applyAlignment="1" applyProtection="1">
      <alignment horizontal="left" vertical="center"/>
      <protection locked="0"/>
    </xf>
    <xf numFmtId="0" fontId="54" fillId="3" borderId="0" xfId="0" applyFont="1" applyFill="1" applyAlignment="1">
      <alignment horizontal="left" vertical="center" wrapText="1"/>
    </xf>
    <xf numFmtId="0" fontId="17" fillId="0" borderId="101" xfId="0" applyFont="1" applyBorder="1"/>
    <xf numFmtId="0" fontId="17" fillId="0" borderId="102" xfId="0" applyFont="1" applyBorder="1" applyAlignment="1">
      <alignment vertical="center"/>
    </xf>
    <xf numFmtId="0" fontId="17" fillId="0" borderId="5" xfId="0" applyFont="1" applyBorder="1"/>
    <xf numFmtId="0" fontId="17" fillId="0" borderId="104" xfId="0" applyFont="1" applyBorder="1" applyAlignment="1">
      <alignment vertical="center"/>
    </xf>
    <xf numFmtId="0" fontId="51" fillId="0" borderId="98" xfId="0" applyFont="1" applyBorder="1" applyAlignment="1">
      <alignment horizontal="left" vertical="center" wrapText="1"/>
    </xf>
    <xf numFmtId="0" fontId="17" fillId="0" borderId="98" xfId="0" applyFont="1" applyBorder="1"/>
    <xf numFmtId="0" fontId="17" fillId="0" borderId="99" xfId="0" applyFont="1" applyBorder="1" applyAlignment="1">
      <alignment vertical="center"/>
    </xf>
    <xf numFmtId="0" fontId="53" fillId="0" borderId="98" xfId="0" applyFont="1" applyBorder="1" applyAlignment="1">
      <alignment horizontal="left" vertical="center" wrapText="1"/>
    </xf>
    <xf numFmtId="165" fontId="53" fillId="0" borderId="98" xfId="0" applyNumberFormat="1" applyFont="1" applyBorder="1" applyAlignment="1">
      <alignment horizontal="left" vertical="center" wrapText="1"/>
    </xf>
    <xf numFmtId="0" fontId="54" fillId="0" borderId="98" xfId="0" applyFont="1" applyBorder="1"/>
    <xf numFmtId="0" fontId="54" fillId="0" borderId="99" xfId="0" applyFont="1" applyBorder="1" applyAlignment="1">
      <alignment vertical="center"/>
    </xf>
    <xf numFmtId="0" fontId="54" fillId="0" borderId="101" xfId="0" applyFont="1" applyBorder="1"/>
    <xf numFmtId="0" fontId="54" fillId="0" borderId="102" xfId="0" applyFont="1" applyBorder="1" applyAlignment="1">
      <alignment vertical="center"/>
    </xf>
    <xf numFmtId="0" fontId="54" fillId="0" borderId="5" xfId="0" applyFont="1" applyBorder="1"/>
    <xf numFmtId="0" fontId="54" fillId="0" borderId="104" xfId="0" applyFont="1" applyBorder="1" applyAlignment="1">
      <alignment vertical="center"/>
    </xf>
    <xf numFmtId="0" fontId="50" fillId="0" borderId="105" xfId="0" applyFont="1" applyBorder="1" applyAlignment="1">
      <alignment horizontal="left" vertical="center" wrapText="1"/>
    </xf>
    <xf numFmtId="164" fontId="50" fillId="0" borderId="105" xfId="0" applyNumberFormat="1" applyFont="1" applyBorder="1" applyAlignment="1">
      <alignment horizontal="left" vertical="center" wrapText="1"/>
    </xf>
    <xf numFmtId="0" fontId="54" fillId="0" borderId="105" xfId="0" applyFont="1" applyBorder="1"/>
    <xf numFmtId="0" fontId="54" fillId="0" borderId="106" xfId="0" applyFont="1" applyBorder="1" applyAlignment="1">
      <alignment vertical="center"/>
    </xf>
    <xf numFmtId="164" fontId="50" fillId="0" borderId="108" xfId="0" applyNumberFormat="1" applyFont="1" applyBorder="1" applyAlignment="1">
      <alignment vertical="center"/>
    </xf>
    <xf numFmtId="164" fontId="50" fillId="0" borderId="15" xfId="0" applyNumberFormat="1" applyFont="1" applyBorder="1" applyAlignment="1">
      <alignment vertical="center"/>
    </xf>
    <xf numFmtId="168" fontId="50" fillId="0" borderId="15" xfId="0" applyNumberFormat="1" applyFont="1" applyBorder="1" applyAlignment="1">
      <alignment vertical="center"/>
    </xf>
    <xf numFmtId="39" fontId="50" fillId="0" borderId="15" xfId="3" applyNumberFormat="1" applyFont="1" applyFill="1" applyBorder="1" applyAlignment="1">
      <alignment horizontal="right" vertical="center" wrapText="1"/>
    </xf>
    <xf numFmtId="0" fontId="50" fillId="0" borderId="15" xfId="0" applyFont="1" applyBorder="1" applyAlignment="1">
      <alignment horizontal="left" vertical="center" wrapText="1"/>
    </xf>
    <xf numFmtId="0" fontId="54" fillId="0" borderId="15" xfId="0" applyFont="1" applyBorder="1"/>
    <xf numFmtId="0" fontId="54" fillId="0" borderId="109" xfId="0" applyFont="1" applyBorder="1" applyAlignment="1">
      <alignment vertical="center"/>
    </xf>
    <xf numFmtId="164" fontId="53" fillId="0" borderId="103" xfId="0" applyNumberFormat="1" applyFont="1" applyBorder="1" applyAlignment="1">
      <alignment vertical="center"/>
    </xf>
    <xf numFmtId="164" fontId="53" fillId="0" borderId="98" xfId="0" applyNumberFormat="1" applyFont="1" applyBorder="1" applyAlignment="1">
      <alignment horizontal="left" vertical="center"/>
    </xf>
    <xf numFmtId="168" fontId="53" fillId="0" borderId="5" xfId="0" applyNumberFormat="1" applyFont="1" applyBorder="1" applyAlignment="1">
      <alignment vertical="center"/>
    </xf>
    <xf numFmtId="0" fontId="53" fillId="0" borderId="5" xfId="0" applyFont="1" applyBorder="1" applyAlignment="1">
      <alignment horizontal="left" vertical="center" wrapText="1"/>
    </xf>
    <xf numFmtId="39" fontId="53" fillId="0" borderId="5" xfId="3" applyNumberFormat="1" applyFont="1" applyFill="1" applyBorder="1" applyAlignment="1">
      <alignment horizontal="right" vertical="center" wrapText="1"/>
    </xf>
    <xf numFmtId="164" fontId="53" fillId="0" borderId="110" xfId="0" applyNumberFormat="1" applyFont="1" applyBorder="1" applyAlignment="1">
      <alignment vertical="center"/>
    </xf>
    <xf numFmtId="165" fontId="53" fillId="0" borderId="96" xfId="0" applyNumberFormat="1" applyFont="1" applyBorder="1" applyAlignment="1">
      <alignment horizontal="left" vertical="center" wrapText="1"/>
    </xf>
    <xf numFmtId="168" fontId="53" fillId="0" borderId="96" xfId="0" applyNumberFormat="1" applyFont="1" applyBorder="1" applyAlignment="1">
      <alignment vertical="center"/>
    </xf>
    <xf numFmtId="0" fontId="53" fillId="0" borderId="96" xfId="0" applyFont="1" applyBorder="1" applyAlignment="1">
      <alignment horizontal="left" vertical="center" wrapText="1"/>
    </xf>
    <xf numFmtId="39" fontId="53" fillId="0" borderId="96" xfId="3" applyNumberFormat="1" applyFont="1" applyFill="1" applyBorder="1" applyAlignment="1">
      <alignment horizontal="right" vertical="center" wrapText="1"/>
    </xf>
    <xf numFmtId="0" fontId="53" fillId="0" borderId="101" xfId="0" applyFont="1" applyBorder="1" applyAlignment="1">
      <alignment horizontal="left" vertical="center" wrapText="1"/>
    </xf>
    <xf numFmtId="0" fontId="54" fillId="0" borderId="96" xfId="0" applyFont="1" applyBorder="1"/>
    <xf numFmtId="0" fontId="54" fillId="0" borderId="111" xfId="0" applyFont="1" applyBorder="1" applyAlignment="1">
      <alignment vertical="center"/>
    </xf>
    <xf numFmtId="39" fontId="51" fillId="0" borderId="5" xfId="3" applyNumberFormat="1" applyFont="1" applyBorder="1" applyAlignment="1">
      <alignment horizontal="right" vertical="center" wrapText="1"/>
    </xf>
    <xf numFmtId="39" fontId="51" fillId="0" borderId="5" xfId="3" applyNumberFormat="1" applyFont="1" applyBorder="1" applyAlignment="1">
      <alignment horizontal="left" vertical="center" wrapText="1"/>
    </xf>
    <xf numFmtId="39" fontId="53" fillId="0" borderId="96" xfId="3" applyNumberFormat="1" applyFont="1" applyFill="1" applyBorder="1" applyAlignment="1">
      <alignment horizontal="left" vertical="center" wrapText="1"/>
    </xf>
    <xf numFmtId="39" fontId="53" fillId="0" borderId="5" xfId="3" applyNumberFormat="1" applyFont="1" applyFill="1" applyBorder="1" applyAlignment="1">
      <alignment horizontal="left" vertical="center" wrapText="1"/>
    </xf>
    <xf numFmtId="39" fontId="50" fillId="0" borderId="15" xfId="3" applyNumberFormat="1" applyFont="1" applyFill="1" applyBorder="1" applyAlignment="1">
      <alignment horizontal="left" vertical="center" wrapText="1"/>
    </xf>
    <xf numFmtId="39" fontId="50" fillId="0" borderId="5" xfId="3" applyNumberFormat="1" applyFont="1" applyFill="1" applyBorder="1" applyAlignment="1">
      <alignment horizontal="left" vertical="center" wrapText="1"/>
    </xf>
    <xf numFmtId="39" fontId="50" fillId="0" borderId="101" xfId="3" applyNumberFormat="1" applyFont="1" applyFill="1" applyBorder="1" applyAlignment="1">
      <alignment horizontal="left" vertical="center" wrapText="1"/>
    </xf>
    <xf numFmtId="39" fontId="51" fillId="0" borderId="5" xfId="3" applyNumberFormat="1" applyFont="1" applyFill="1" applyBorder="1" applyAlignment="1">
      <alignment horizontal="left" vertical="center" wrapText="1"/>
    </xf>
    <xf numFmtId="39" fontId="51" fillId="0" borderId="101" xfId="3" applyNumberFormat="1" applyFont="1" applyFill="1" applyBorder="1" applyAlignment="1">
      <alignment horizontal="left" vertical="center" wrapText="1"/>
    </xf>
    <xf numFmtId="44" fontId="49" fillId="15" borderId="96" xfId="3" applyFont="1" applyFill="1" applyBorder="1" applyAlignment="1">
      <alignment horizontal="left" vertical="center" wrapText="1"/>
    </xf>
    <xf numFmtId="44" fontId="9" fillId="0" borderId="0" xfId="0" applyNumberFormat="1" applyFont="1"/>
  </cellXfs>
  <cellStyles count="5">
    <cellStyle name="Comma" xfId="1" builtinId="3"/>
    <cellStyle name="Currency" xfId="3" builtinId="4"/>
    <cellStyle name="Input" xfId="4" builtinId="20"/>
    <cellStyle name="Normal" xfId="0" builtinId="0"/>
    <cellStyle name="Percent" xfId="2" builtinId="5"/>
  </cellStyles>
  <dxfs count="54">
    <dxf>
      <font>
        <b val="0"/>
        <i val="0"/>
        <strike val="0"/>
        <condense val="0"/>
        <extend val="0"/>
        <outline val="0"/>
        <shadow val="0"/>
        <u val="none"/>
        <vertAlign val="baseline"/>
        <sz val="9"/>
        <color rgb="FFA6A6A6"/>
        <name val="Arial"/>
        <scheme val="none"/>
      </font>
      <numFmt numFmtId="7" formatCode="#,##0.00_);\(#,##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theme="0"/>
        <name val="Arial"/>
        <scheme val="none"/>
      </font>
      <fill>
        <patternFill patternType="solid">
          <fgColor indexed="64"/>
          <bgColor rgb="FF3494BA"/>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rgb="FFA6A6A6"/>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dxf>
    <dxf>
      <font>
        <color rgb="FF9C0006"/>
      </font>
      <fill>
        <patternFill>
          <bgColor rgb="FFFFC7CE"/>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theme="0"/>
      </font>
      <fill>
        <patternFill>
          <bgColor rgb="FFFF0000"/>
        </patternFill>
      </fill>
      <border>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auto="1"/>
        <name val="Arial"/>
        <scheme val="none"/>
      </font>
      <numFmt numFmtId="164" formatCode="[$-409]d\-mmm\-yyyy;@"/>
      <alignment horizontal="general" vertical="center" textRotation="0" wrapText="0" indent="0" justifyLastLine="0" shrinkToFit="0" readingOrder="0"/>
      <border diagonalUp="0" diagonalDown="0">
        <left style="thin">
          <color indexed="64"/>
        </left>
        <right style="medium">
          <color indexed="64"/>
        </right>
        <top style="thin">
          <color indexed="64"/>
        </top>
        <bottom style="medium">
          <color indexed="64"/>
        </bottom>
        <vertical/>
        <horizontal/>
      </border>
    </dxf>
    <dxf>
      <font>
        <b val="0"/>
        <i val="0"/>
        <strike val="0"/>
        <condense val="0"/>
        <extend val="0"/>
        <outline val="0"/>
        <shadow val="0"/>
        <u val="none"/>
        <vertAlign val="baseline"/>
        <sz val="9"/>
        <color auto="1"/>
        <name val="Arial"/>
        <scheme val="none"/>
      </font>
      <numFmt numFmtId="164" formatCode="[$-409]d\-mmm\-yyyy;@"/>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auto="1"/>
        <name val="Arial"/>
        <scheme val="none"/>
      </font>
      <numFmt numFmtId="164" formatCode="[$-409]d\-mmm\-yyyy;@"/>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scheme val="none"/>
      </font>
      <numFmt numFmtId="168" formatCode="&quot;$&quot;#,##0.00"/>
      <alignment horizontal="center"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scheme val="none"/>
      </font>
      <numFmt numFmtId="168" formatCode="&quot;$&quot;#,##0.00"/>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scheme val="none"/>
      </font>
      <numFmt numFmtId="168" formatCode="&quot;$&quot;#,##0.00"/>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Arial"/>
        <scheme val="none"/>
      </font>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Arial"/>
        <scheme val="none"/>
      </font>
      <alignment horizontal="general"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bottom style="thin">
          <color rgb="FF000000"/>
        </bottom>
      </border>
    </dxf>
    <dxf>
      <border outline="0">
        <top style="thin">
          <color rgb="FF000000"/>
        </top>
        <bottom style="thin">
          <color rgb="FF000000"/>
        </bottom>
      </border>
    </dxf>
    <dxf>
      <font>
        <b/>
        <i val="0"/>
        <strike val="0"/>
        <condense val="0"/>
        <extend val="0"/>
        <outline val="0"/>
        <shadow val="0"/>
        <u val="none"/>
        <vertAlign val="baseline"/>
        <sz val="9"/>
        <color theme="0"/>
        <name val="Arial"/>
        <scheme val="none"/>
      </font>
      <fill>
        <patternFill patternType="solid">
          <fgColor indexed="64"/>
          <bgColor rgb="FF276E8B"/>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family val="2"/>
        <scheme val="none"/>
      </font>
      <numFmt numFmtId="164" formatCode="[$-409]d\-mmm\-yyyy;@"/>
      <alignment horizontal="general" vertical="center" textRotation="0" wrapText="0" indent="0" justifyLastLine="0" shrinkToFit="0" readingOrder="0"/>
      <border diagonalUp="0" diagonalDown="0" outline="0">
        <left style="thin">
          <color indexed="64"/>
        </left>
        <right style="medium">
          <color indexed="64"/>
        </right>
        <top style="thin">
          <color indexed="64"/>
        </top>
        <bottom style="medium">
          <color indexed="64"/>
        </bottom>
      </border>
    </dxf>
    <dxf>
      <font>
        <b val="0"/>
        <i val="0"/>
        <strike val="0"/>
        <condense val="0"/>
        <extend val="0"/>
        <outline val="0"/>
        <shadow val="0"/>
        <u val="none"/>
        <vertAlign val="baseline"/>
        <sz val="9"/>
        <color auto="1"/>
        <name val="Arial"/>
        <family val="2"/>
        <scheme val="none"/>
      </font>
      <numFmt numFmtId="164" formatCode="[$-409]d\-mmm\-yyyy;@"/>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auto="1"/>
        <name val="Arial"/>
        <family val="2"/>
        <scheme val="none"/>
      </font>
      <numFmt numFmtId="164" formatCode="[$-409]d\-mmm\-yyyy;@"/>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rgb="FFA6A6A6"/>
        <name val="Arial"/>
        <family val="2"/>
        <scheme val="none"/>
      </font>
      <numFmt numFmtId="168" formatCode="&quot;$&quot;#,##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rgb="FFA6A6A6"/>
        <name val="Arial"/>
        <family val="2"/>
        <scheme val="none"/>
      </font>
      <numFmt numFmtId="168" formatCode="&quot;$&quot;#,##0.00"/>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rgb="FFA6A6A6"/>
        <name val="Arial"/>
        <family val="2"/>
        <scheme val="none"/>
      </font>
      <numFmt numFmtId="168" formatCode="&quot;$&quot;#,##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theme="0"/>
        <name val="Arial"/>
        <family val="2"/>
        <scheme val="none"/>
      </font>
      <fill>
        <patternFill patternType="solid">
          <fgColor indexed="64"/>
          <bgColor rgb="FF3494BA"/>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rgb="FFA6A6A6"/>
        <name val="Arial"/>
        <family val="2"/>
        <scheme val="none"/>
      </font>
      <numFmt numFmtId="7" formatCode="#,##0.00_);\(#,##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rgb="FFA6A6A6"/>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rgb="FFA6A6A6"/>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theme="1"/>
        <name val="Arial"/>
        <family val="2"/>
        <scheme val="none"/>
      </font>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theme="1"/>
        <name val="Arial"/>
        <family val="2"/>
        <scheme val="none"/>
      </font>
      <alignment horizontal="general" vertical="center" textRotation="0" wrapText="0" indent="0" justifyLastLine="0" shrinkToFit="0" readingOrder="0"/>
      <border diagonalUp="0" diagonalDown="0" outline="0">
        <left style="medium">
          <color indexed="64"/>
        </left>
        <right style="thin">
          <color indexed="64"/>
        </right>
        <top style="thin">
          <color indexed="64"/>
        </top>
        <bottom style="medium">
          <color indexed="64"/>
        </bottom>
      </border>
    </dxf>
    <dxf>
      <border outline="0">
        <bottom style="thin">
          <color indexed="64"/>
        </bottom>
      </border>
    </dxf>
    <dxf>
      <border outline="0">
        <top style="thin">
          <color indexed="64"/>
        </top>
        <bottom style="thin">
          <color indexed="64"/>
        </bottom>
      </border>
    </dxf>
    <dxf>
      <font>
        <strike val="0"/>
        <outline val="0"/>
        <shadow val="0"/>
        <u val="none"/>
        <vertAlign val="baseline"/>
        <sz val="9"/>
        <name val="Arial"/>
        <family val="2"/>
        <scheme val="none"/>
      </font>
    </dxf>
    <dxf>
      <font>
        <b/>
        <i val="0"/>
        <strike val="0"/>
        <condense val="0"/>
        <extend val="0"/>
        <outline val="0"/>
        <shadow val="0"/>
        <u val="none"/>
        <vertAlign val="baseline"/>
        <sz val="9"/>
        <color theme="0"/>
        <name val="Arial"/>
        <scheme val="none"/>
      </font>
      <fill>
        <patternFill patternType="solid">
          <fgColor indexed="64"/>
          <bgColor rgb="FF276E8B"/>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mbria"/>
        <family val="1"/>
        <scheme val="none"/>
      </font>
      <numFmt numFmtId="13" formatCode="0%"/>
      <fill>
        <patternFill patternType="solid">
          <fgColor indexed="64"/>
          <bgColor theme="0"/>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rgb="FF000000"/>
        <name val="Cambria"/>
        <family val="1"/>
        <scheme val="none"/>
      </font>
      <fill>
        <patternFill patternType="solid">
          <fgColor rgb="FF000000"/>
          <bgColor rgb="FFFFFFFF"/>
        </patternFill>
      </fill>
      <alignment horizontal="left" vertical="bottom" textRotation="0" wrapText="0" indent="0" justifyLastLine="0" shrinkToFit="0" readingOrder="0"/>
      <protection locked="1" hidden="0"/>
    </dxf>
    <dxf>
      <font>
        <b/>
        <i val="0"/>
        <strike val="0"/>
        <condense val="0"/>
        <extend val="0"/>
        <outline val="0"/>
        <shadow val="0"/>
        <u val="none"/>
        <vertAlign val="baseline"/>
        <sz val="11"/>
        <color theme="0"/>
        <name val="Cambria"/>
        <family val="1"/>
        <scheme val="none"/>
      </font>
      <fill>
        <patternFill patternType="solid">
          <fgColor indexed="64"/>
          <bgColor rgb="FF376B54"/>
        </patternFill>
      </fill>
      <protection locked="1" hidden="0"/>
    </dxf>
    <dxf>
      <font>
        <strike val="0"/>
        <outline val="0"/>
        <shadow val="0"/>
        <u val="none"/>
        <vertAlign val="baseline"/>
        <sz val="10"/>
        <color rgb="FF000000"/>
        <name val="Arial"/>
        <family val="2"/>
        <scheme val="none"/>
      </font>
      <alignment horizontal="left" vertical="bottom" textRotation="0" wrapText="0" relativeIndent="1" justifyLastLine="0" shrinkToFit="0" readingOrder="0"/>
      <protection locked="1" hidden="0"/>
    </dxf>
    <dxf>
      <font>
        <strike val="0"/>
        <outline val="0"/>
        <shadow val="0"/>
        <u val="none"/>
        <vertAlign val="baseline"/>
        <sz val="10"/>
        <color rgb="FF000000"/>
        <name val="Arial"/>
        <family val="2"/>
        <scheme val="none"/>
      </font>
      <alignment horizontal="left" vertical="bottom" textRotation="0" wrapText="0" relativeIndent="1" justifyLastLine="0" shrinkToFit="0" readingOrder="0"/>
      <protection locked="1" hidden="0"/>
    </dxf>
    <dxf>
      <font>
        <strike val="0"/>
        <outline val="0"/>
        <shadow val="0"/>
        <u val="none"/>
        <vertAlign val="baseline"/>
        <sz val="10"/>
        <color theme="1"/>
        <name val="Arial"/>
        <family val="2"/>
        <scheme val="none"/>
      </font>
      <alignment horizontal="left" vertical="bottom" textRotation="0" wrapText="0" relativeIndent="1" justifyLastLine="0" shrinkToFit="0" readingOrder="0"/>
      <protection locked="1" hidden="0"/>
    </dxf>
    <dxf>
      <font>
        <strike val="0"/>
        <outline val="0"/>
        <shadow val="0"/>
        <u val="none"/>
        <vertAlign val="baseline"/>
        <sz val="10"/>
        <color rgb="FF000000"/>
        <name val="Arial"/>
        <family val="2"/>
        <scheme val="none"/>
      </font>
      <alignment horizontal="left" vertical="bottom" textRotation="0" wrapText="0" relativeIndent="1" justifyLastLine="0" shrinkToFit="0" readingOrder="0"/>
      <protection locked="1" hidden="0"/>
    </dxf>
    <dxf>
      <font>
        <strike val="0"/>
        <outline val="0"/>
        <shadow val="0"/>
        <u val="none"/>
        <vertAlign val="baseline"/>
        <sz val="10"/>
        <color theme="1"/>
        <name val="Arial"/>
        <family val="2"/>
        <scheme val="none"/>
      </font>
      <fill>
        <patternFill patternType="solid">
          <fgColor indexed="64"/>
          <bgColor rgb="FF079F48"/>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mbria"/>
        <family val="1"/>
        <scheme val="none"/>
      </font>
      <numFmt numFmtId="13" formatCode="0%"/>
      <fill>
        <patternFill patternType="solid">
          <fgColor indexed="64"/>
          <bgColor theme="0"/>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theme="1"/>
        <name val="Cambria"/>
        <family val="1"/>
        <scheme val="none"/>
      </font>
      <fill>
        <patternFill patternType="solid">
          <fgColor indexed="64"/>
          <bgColor theme="0"/>
        </patternFill>
      </fill>
      <alignment horizontal="left" vertical="bottom" textRotation="0" wrapText="0" indent="0" justifyLastLine="0" shrinkToFit="0" readingOrder="0"/>
      <protection locked="1" hidden="0"/>
    </dxf>
    <dxf>
      <font>
        <b/>
        <i val="0"/>
        <strike val="0"/>
        <condense val="0"/>
        <extend val="0"/>
        <outline val="0"/>
        <shadow val="0"/>
        <u val="none"/>
        <vertAlign val="baseline"/>
        <sz val="11"/>
        <color theme="0"/>
        <name val="Cambria"/>
        <family val="1"/>
        <scheme val="none"/>
      </font>
      <fill>
        <patternFill patternType="solid">
          <fgColor indexed="64"/>
          <bgColor rgb="FF376B54"/>
        </patternFill>
      </fill>
      <protection locked="1" hidden="0"/>
    </dxf>
    <dxf>
      <font>
        <strike val="0"/>
        <outline val="0"/>
        <shadow val="0"/>
        <u val="none"/>
        <vertAlign val="baseline"/>
        <sz val="10"/>
        <color theme="1"/>
        <name val="Arial"/>
        <family val="2"/>
        <scheme val="none"/>
      </font>
      <alignment horizontal="left" vertical="bottom" textRotation="0" wrapText="0" relativeIndent="1" justifyLastLine="0" shrinkToFit="0" readingOrder="0"/>
      <protection locked="1" hidden="0"/>
    </dxf>
    <dxf>
      <font>
        <strike val="0"/>
        <outline val="0"/>
        <shadow val="0"/>
        <u val="none"/>
        <vertAlign val="baseline"/>
        <sz val="10"/>
        <color theme="1"/>
        <name val="Arial"/>
        <family val="2"/>
        <scheme val="none"/>
      </font>
      <alignment horizontal="left" vertical="bottom" textRotation="0" wrapText="0" relativeIndent="1" justifyLastLine="0" shrinkToFit="0" readingOrder="0"/>
      <protection locked="1" hidden="0"/>
    </dxf>
    <dxf>
      <font>
        <strike val="0"/>
        <outline val="0"/>
        <shadow val="0"/>
        <u val="none"/>
        <vertAlign val="baseline"/>
        <sz val="10"/>
        <color theme="1"/>
        <name val="Arial"/>
        <family val="2"/>
        <scheme val="none"/>
      </font>
      <fill>
        <patternFill patternType="solid">
          <fgColor indexed="64"/>
          <bgColor rgb="FF079F48"/>
        </patternFill>
      </fill>
      <alignment horizontal="center" vertical="bottom" textRotation="0" wrapText="0" indent="0" justifyLastLine="0" shrinkToFit="0" readingOrder="0"/>
      <protection locked="1" hidden="0"/>
    </dxf>
  </dxfs>
  <tableStyles count="0" defaultTableStyle="TableStyleMedium2" defaultPivotStyle="PivotStyleLight16"/>
  <colors>
    <mruColors>
      <color rgb="FFD4E8C6"/>
      <color rgb="FFFF0066"/>
      <color rgb="FF24634F"/>
      <color rgb="FFFFF8E5"/>
      <color rgb="FFFFFC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2299889</xdr:colOff>
      <xdr:row>0</xdr:row>
      <xdr:rowOff>18608</xdr:rowOff>
    </xdr:from>
    <xdr:to>
      <xdr:col>5</xdr:col>
      <xdr:colOff>2459</xdr:colOff>
      <xdr:row>0</xdr:row>
      <xdr:rowOff>704408</xdr:rowOff>
    </xdr:to>
    <xdr:pic>
      <xdr:nvPicPr>
        <xdr:cNvPr id="14" name="Picture 13">
          <a:extLst>
            <a:ext uri="{FF2B5EF4-FFF2-40B4-BE49-F238E27FC236}">
              <a16:creationId xmlns:a16="http://schemas.microsoft.com/office/drawing/2014/main" id="{00000000-0008-0000-0100-00000E000000}"/>
            </a:ext>
          </a:extLst>
        </xdr:cNvPr>
        <xdr:cNvPicPr/>
      </xdr:nvPicPr>
      <xdr:blipFill>
        <a:blip xmlns:r="http://schemas.openxmlformats.org/officeDocument/2006/relationships" r:embed="rId1"/>
        <a:srcRect l="10615" t="23152" r="11330" b="10959"/>
        <a:stretch>
          <a:fillRect/>
        </a:stretch>
      </xdr:blipFill>
      <xdr:spPr>
        <a:xfrm>
          <a:off x="12838003" y="18608"/>
          <a:ext cx="1074420" cy="685800"/>
        </a:xfrm>
        <a:prstGeom prst="rect">
          <a:avLst/>
        </a:prstGeom>
        <a:noFill/>
        <a:ln>
          <a:noFill/>
          <a:prstDash/>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296861</xdr:colOff>
      <xdr:row>1</xdr:row>
      <xdr:rowOff>39697</xdr:rowOff>
    </xdr:from>
    <xdr:to>
      <xdr:col>6</xdr:col>
      <xdr:colOff>1122996</xdr:colOff>
      <xdr:row>4</xdr:row>
      <xdr:rowOff>8218</xdr:rowOff>
    </xdr:to>
    <xdr:pic>
      <xdr:nvPicPr>
        <xdr:cNvPr id="2" name="Picture 1">
          <a:extLst>
            <a:ext uri="{FF2B5EF4-FFF2-40B4-BE49-F238E27FC236}">
              <a16:creationId xmlns:a16="http://schemas.microsoft.com/office/drawing/2014/main" id="{32498018-D5E0-4198-AB8B-7B761A2498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41936" y="220672"/>
          <a:ext cx="829310" cy="5146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15875" y="951706"/>
    <xdr:ext cx="11178382" cy="730249"/>
    <mc:AlternateContent xmlns:mc="http://schemas.openxmlformats.org/markup-compatibility/2006">
      <mc:Choice xmlns:sle15="http://schemas.microsoft.com/office/drawing/2012/slicer" Requires="sle15">
        <xdr:graphicFrame macro="">
          <xdr:nvGraphicFramePr>
            <xdr:cNvPr id="2" name="Status">
              <a:extLst>
                <a:ext uri="{FF2B5EF4-FFF2-40B4-BE49-F238E27FC236}">
                  <a16:creationId xmlns:a16="http://schemas.microsoft.com/office/drawing/2014/main" id="{D14F9B43-FDFA-4B97-B879-4EEB040CD857}"/>
                </a:ext>
              </a:extLst>
            </xdr:cNvPr>
            <xdr:cNvGraphicFramePr/>
          </xdr:nvGraphicFramePr>
          <xdr:xfrm>
            <a:off x="0" y="0"/>
            <a:ext cx="0" cy="0"/>
          </xdr:xfrm>
          <a:graphic>
            <a:graphicData uri="http://schemas.microsoft.com/office/drawing/2010/slicer">
              <sle:slicer xmlns:sle="http://schemas.microsoft.com/office/drawing/2010/slicer" name="Status"/>
            </a:graphicData>
          </a:graphic>
        </xdr:graphicFrame>
      </mc:Choice>
      <mc:Fallback>
        <xdr:sp macro="" textlink="">
          <xdr:nvSpPr>
            <xdr:cNvPr id="0" name=""/>
            <xdr:cNvSpPr>
              <a:spLocks noTextEdit="1"/>
            </xdr:cNvSpPr>
          </xdr:nvSpPr>
          <xdr:spPr>
            <a:xfrm>
              <a:off x="15875" y="951706"/>
              <a:ext cx="11178382" cy="73024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wsDr>
</file>

<file path=xl/drawings/drawing4.xml><?xml version="1.0" encoding="utf-8"?>
<xdr:wsDr xmlns:xdr="http://schemas.openxmlformats.org/drawingml/2006/spreadsheetDrawing" xmlns:a="http://schemas.openxmlformats.org/drawingml/2006/main">
  <xdr:absoluteAnchor>
    <xdr:pos x="15875" y="951706"/>
    <xdr:ext cx="11158538" cy="730249"/>
    <mc:AlternateContent xmlns:mc="http://schemas.openxmlformats.org/markup-compatibility/2006">
      <mc:Choice xmlns:sle15="http://schemas.microsoft.com/office/drawing/2012/slicer" Requires="sle15">
        <xdr:graphicFrame macro="">
          <xdr:nvGraphicFramePr>
            <xdr:cNvPr id="2" name="Status 1">
              <a:extLst>
                <a:ext uri="{FF2B5EF4-FFF2-40B4-BE49-F238E27FC236}">
                  <a16:creationId xmlns:a16="http://schemas.microsoft.com/office/drawing/2014/main" id="{C710962E-25CA-4E20-AECD-BD9C4A31F54A}"/>
                </a:ext>
              </a:extLst>
            </xdr:cNvPr>
            <xdr:cNvGraphicFramePr/>
          </xdr:nvGraphicFramePr>
          <xdr:xfrm>
            <a:off x="0" y="0"/>
            <a:ext cx="0" cy="0"/>
          </xdr:xfrm>
          <a:graphic>
            <a:graphicData uri="http://schemas.microsoft.com/office/drawing/2010/slicer">
              <sle:slicer xmlns:sle="http://schemas.microsoft.com/office/drawing/2010/slicer" name="Status 1"/>
            </a:graphicData>
          </a:graphic>
        </xdr:graphicFrame>
      </mc:Choice>
      <mc:Fallback>
        <xdr:sp macro="" textlink="">
          <xdr:nvSpPr>
            <xdr:cNvPr id="0" name=""/>
            <xdr:cNvSpPr>
              <a:spLocks noTextEdit="1"/>
            </xdr:cNvSpPr>
          </xdr:nvSpPr>
          <xdr:spPr>
            <a:xfrm>
              <a:off x="15875" y="951706"/>
              <a:ext cx="11158538" cy="73024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 xr10:uid="{064AE4D3-54F7-48C2-95CA-DC9DC8AEF528}" sourceName="Status">
  <extLst>
    <x:ext xmlns:x15="http://schemas.microsoft.com/office/spreadsheetml/2010/11/main" uri="{2F2917AC-EB37-4324-AD4E-5DD8C200BD13}">
      <x15:tableSlicerCache tableId="5"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1" xr10:uid="{AD2A7B99-9AF5-4F17-B07D-7D0EFDE9E65A}" sourceName="Status">
  <extLst>
    <x:ext xmlns:x15="http://schemas.microsoft.com/office/spreadsheetml/2010/11/main" uri="{2F2917AC-EB37-4324-AD4E-5DD8C200BD13}">
      <x15:tableSlicerCache tableId="6"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us" xr10:uid="{978EE4F8-9820-46F0-BBBC-B5A3E5A23CD3}" cache="Slicer_Status" caption="Status" columnCount="5"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us 1" xr10:uid="{DA8393EC-FC6E-4752-89C0-17AEC744C661}" cache="Slicer_Status1" caption="Status" columnCount="5"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71AA8D9-F7EF-4C1C-956C-03F446F4698B}" name="Table3" displayName="Table3" ref="A6:L37" totalsRowShown="0" headerRowDxfId="39" dataDxfId="38" headerRowBorderDxfId="36" tableBorderDxfId="37">
  <autoFilter ref="A6:L37" xr:uid="{00000000-0009-0000-0100-000003000000}"/>
  <tableColumns count="12">
    <tableColumn id="1" xr3:uid="{00000000-0010-0000-0200-000001000000}" name="No" dataDxfId="35"/>
    <tableColumn id="2" xr3:uid="{00000000-0010-0000-0200-000002000000}" name="Status" dataDxfId="34"/>
    <tableColumn id="3" xr3:uid="{00000000-0010-0000-0200-000003000000}" name="Item Description " dataDxfId="33"/>
    <tableColumn id="5" xr3:uid="{00000000-0010-0000-0200-000005000000}" name="Category " dataDxfId="32"/>
    <tableColumn id="6" xr3:uid="{00000000-0010-0000-0200-000006000000}" name="Estimated Cost (US$)" dataDxfId="31"/>
    <tableColumn id="4" xr3:uid="{00000000-0010-0000-0200-000004000000}" name="Current Estimated Cost (please indicate latest estimated/actual cost) " dataDxfId="30"/>
    <tableColumn id="7" xr3:uid="{00000000-0010-0000-0200-000007000000}" name="Procurement Method (e.g. open, limited RFP,ITB,RFQ) " dataDxfId="29"/>
    <tableColumn id="8" xr3:uid="{00000000-0010-0000-0200-000008000000}" name="Thresholds  as per applicable procurement policy_x000a_(Min-Max monetary value for which indicated procurement method must be used)" dataDxfId="28"/>
    <tableColumn id="9" xr3:uid="{00000000-0010-0000-0200-000009000000}" name="Name of Entity executing Procurement (DP/EE, etc.) " dataDxfId="27"/>
    <tableColumn id="10" xr3:uid="{00000000-0010-0000-0200-00000A000000}" name="Date of initiating procurement (Tender Issuence) " dataDxfId="26"/>
    <tableColumn id="11" xr3:uid="{00000000-0010-0000-0200-00000B000000}" name="Estimated contract start date" dataDxfId="25"/>
    <tableColumn id="12" xr3:uid="{00000000-0010-0000-0200-00000C000000}" name="Remarks" dataDxfId="2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7C80662-6DDC-4E56-B1FC-F7E23DC35E16}" name="Table36" displayName="Table36" ref="A6:L46" totalsRowShown="0" headerRowDxfId="23" headerRowBorderDxfId="21" tableBorderDxfId="22">
  <autoFilter ref="A6:L46" xr:uid="{00000000-0009-0000-0100-000005000000}"/>
  <tableColumns count="12">
    <tableColumn id="1" xr3:uid="{00000000-0010-0000-0300-000001000000}" name="No" dataDxfId="20"/>
    <tableColumn id="2" xr3:uid="{00000000-0010-0000-0300-000002000000}" name="Status" dataDxfId="19"/>
    <tableColumn id="3" xr3:uid="{00000000-0010-0000-0300-000003000000}" name="Item Description " dataDxfId="18"/>
    <tableColumn id="5" xr3:uid="{00000000-0010-0000-0300-000005000000}" name="Category " dataDxfId="2"/>
    <tableColumn id="6" xr3:uid="{00000000-0010-0000-0300-000006000000}" name="Estimated Cost (US$)" dataDxfId="0"/>
    <tableColumn id="4" xr3:uid="{00000000-0010-0000-0300-000004000000}" name="Current Estimated Cost (please indicate latest estimated/actual cost) " dataDxfId="1"/>
    <tableColumn id="7" xr3:uid="{00000000-0010-0000-0300-000007000000}" name="Procurement Method (e.g. open, limited RFP,ITB,RFQ) " dataDxfId="17"/>
    <tableColumn id="8" xr3:uid="{00000000-0010-0000-0300-000008000000}" name="Thresholds  as per applicable procurement policy_x000a_(Min-Max monetary value for which indicated procurement method must be used)" dataDxfId="16"/>
    <tableColumn id="9" xr3:uid="{00000000-0010-0000-0300-000009000000}" name="Name of Entity executing Procurement (DP/EE, etc.) " dataDxfId="15"/>
    <tableColumn id="10" xr3:uid="{00000000-0010-0000-0300-00000A000000}" name="Date of initiating procurement (Tender Issuence) " dataDxfId="14"/>
    <tableColumn id="11" xr3:uid="{00000000-0010-0000-0300-00000B000000}" name="Estimated contract start date" dataDxfId="13"/>
    <tableColumn id="12" xr3:uid="{00000000-0010-0000-0300-00000C000000}" name="Remarks" dataDxfId="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6C7F4FD-462C-4EE3-A4C8-5209653FC52E}" name="Table1" displayName="Table1" ref="A1:A35" totalsRowShown="0" headerRowDxfId="53" dataDxfId="52">
  <autoFilter ref="A1:A35" xr:uid="{BF07EF22-6D5B-4F3A-A758-2099ABC6760F}"/>
  <tableColumns count="1">
    <tableColumn id="1" xr3:uid="{D92FFDF9-4F42-4FA9-91C6-395DA650DBE4}" name="Budget Categories" dataDxfId="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CEE3FE4-4E59-41DD-81EF-95EB93270AC1}" name="Table2" displayName="Table2" ref="A37:A43" totalsRowShown="0" headerRowDxfId="50" dataDxfId="49">
  <autoFilter ref="A37:A43" xr:uid="{3BBD1536-96B3-4696-9840-62C1C3B7CEAF}"/>
  <tableColumns count="1">
    <tableColumn id="1" xr3:uid="{35B98F20-650F-42AF-9B9C-8BD50E6E5673}" name="Choose percentage" dataDxfId="4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D20427-9AB4-4771-829D-8DFC5B990C50}" name="Table14" displayName="Table14" ref="A1:C7" totalsRowShown="0" headerRowDxfId="47" dataDxfId="46">
  <autoFilter ref="A1:C7" xr:uid="{BF07EF22-6D5B-4F3A-A758-2099ABC6760F}"/>
  <tableColumns count="3">
    <tableColumn id="1" xr3:uid="{4B25DAFD-72F8-4CCB-95FF-5E7390EE4ECA}" name="Applicable Policy" dataDxfId="45"/>
    <tableColumn id="2" xr3:uid="{2514A978-F347-40A6-A954-40F43C483255}" name="Reallocation Threshold" dataDxfId="44"/>
    <tableColumn id="3" xr3:uid="{7E06EF4C-915E-482F-A5BA-7C00FEA416C7}" name="PMC Threshold" dataDxfId="4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8BD5985-6180-4431-9E02-5E82C320645E}" name="Table25" displayName="Table25" ref="A9:A15" totalsRowShown="0" headerRowDxfId="42" dataDxfId="41">
  <autoFilter ref="A9:A15" xr:uid="{3BBD1536-96B3-4696-9840-62C1C3B7CEAF}"/>
  <tableColumns count="1">
    <tableColumn id="1" xr3:uid="{08FD96C2-F0E7-4D0C-8533-392BEE957A69}" name="Choose percentage" dataDxfId="4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07/relationships/slicer" Target="../slicers/slicer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microsoft.com/office/2007/relationships/slicer" Target="../slicers/slicer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77BB1-2350-479E-9EE6-D80C78D19023}">
  <sheetPr codeName="Sheet1"/>
  <dimension ref="B1:E32"/>
  <sheetViews>
    <sheetView showGridLines="0" zoomScaleNormal="100" workbookViewId="0">
      <pane ySplit="3" topLeftCell="A24" activePane="bottomLeft" state="frozen"/>
      <selection pane="bottomLeft" activeCell="I27" sqref="I27"/>
    </sheetView>
  </sheetViews>
  <sheetFormatPr defaultColWidth="8.85546875" defaultRowHeight="15" x14ac:dyDescent="0.25"/>
  <cols>
    <col min="1" max="1" width="4.140625" customWidth="1"/>
    <col min="4" max="4" width="28.42578125" customWidth="1"/>
    <col min="5" max="5" width="50.42578125" customWidth="1"/>
    <col min="6" max="6" width="4.140625" customWidth="1"/>
  </cols>
  <sheetData>
    <row r="1" spans="2:5" ht="63" customHeight="1" x14ac:dyDescent="0.25"/>
    <row r="2" spans="2:5" s="59" customFormat="1" ht="33" customHeight="1" x14ac:dyDescent="0.3">
      <c r="B2" s="276" t="s">
        <v>0</v>
      </c>
      <c r="C2" s="276"/>
      <c r="D2" s="276"/>
      <c r="E2" s="276"/>
    </row>
    <row r="3" spans="2:5" ht="3" customHeight="1" x14ac:dyDescent="0.25">
      <c r="B3" s="57"/>
      <c r="C3" s="57"/>
      <c r="D3" s="57"/>
      <c r="E3" s="57"/>
    </row>
    <row r="4" spans="2:5" s="62" customFormat="1" ht="33" customHeight="1" x14ac:dyDescent="0.25">
      <c r="B4" s="60">
        <v>1</v>
      </c>
      <c r="C4" s="274" t="s">
        <v>1</v>
      </c>
      <c r="D4" s="274"/>
      <c r="E4" s="61" t="s">
        <v>2</v>
      </c>
    </row>
    <row r="5" spans="2:5" s="62" customFormat="1" ht="30.75" customHeight="1" x14ac:dyDescent="0.25">
      <c r="B5" s="63"/>
      <c r="C5" s="64" t="s">
        <v>3</v>
      </c>
      <c r="D5" s="65"/>
      <c r="E5" s="66"/>
    </row>
    <row r="6" spans="2:5" s="62" customFormat="1" ht="33" customHeight="1" x14ac:dyDescent="0.25">
      <c r="B6" s="60">
        <v>2</v>
      </c>
      <c r="C6" s="274" t="s">
        <v>4</v>
      </c>
      <c r="D6" s="274"/>
      <c r="E6" s="61" t="s">
        <v>5</v>
      </c>
    </row>
    <row r="7" spans="2:5" s="62" customFormat="1" ht="33" customHeight="1" x14ac:dyDescent="0.25">
      <c r="B7" s="60">
        <v>3</v>
      </c>
      <c r="C7" s="274" t="s">
        <v>6</v>
      </c>
      <c r="D7" s="274"/>
      <c r="E7" s="67" t="s">
        <v>7</v>
      </c>
    </row>
    <row r="8" spans="2:5" s="62" customFormat="1" ht="33" customHeight="1" x14ac:dyDescent="0.25">
      <c r="B8" s="60">
        <v>4</v>
      </c>
      <c r="C8" s="274" t="s">
        <v>8</v>
      </c>
      <c r="D8" s="274"/>
      <c r="E8" s="67" t="s">
        <v>9</v>
      </c>
    </row>
    <row r="9" spans="2:5" s="62" customFormat="1" ht="33" customHeight="1" x14ac:dyDescent="0.25">
      <c r="B9" s="63"/>
      <c r="C9" s="64" t="s">
        <v>10</v>
      </c>
      <c r="D9" s="65"/>
      <c r="E9" s="66"/>
    </row>
    <row r="10" spans="2:5" s="58" customFormat="1" ht="33" customHeight="1" x14ac:dyDescent="0.25">
      <c r="B10" s="60">
        <v>5</v>
      </c>
      <c r="C10" s="274" t="s">
        <v>11</v>
      </c>
      <c r="D10" s="274"/>
      <c r="E10" s="61" t="s">
        <v>12</v>
      </c>
    </row>
    <row r="11" spans="2:5" s="62" customFormat="1" ht="33" customHeight="1" x14ac:dyDescent="0.25">
      <c r="B11" s="60">
        <v>6</v>
      </c>
      <c r="C11" s="274" t="s">
        <v>13</v>
      </c>
      <c r="D11" s="274"/>
      <c r="E11" s="67" t="s">
        <v>12</v>
      </c>
    </row>
    <row r="12" spans="2:5" s="58" customFormat="1" ht="50.25" customHeight="1" x14ac:dyDescent="0.25">
      <c r="B12" s="60">
        <v>7</v>
      </c>
      <c r="C12" s="274" t="s">
        <v>14</v>
      </c>
      <c r="D12" s="274"/>
      <c r="E12" s="67" t="s">
        <v>15</v>
      </c>
    </row>
    <row r="13" spans="2:5" s="62" customFormat="1" ht="33" customHeight="1" x14ac:dyDescent="0.25">
      <c r="B13" s="60">
        <v>8</v>
      </c>
      <c r="C13" s="274" t="s">
        <v>16</v>
      </c>
      <c r="D13" s="274"/>
      <c r="E13" s="67" t="s">
        <v>17</v>
      </c>
    </row>
    <row r="14" spans="2:5" s="58" customFormat="1" ht="48" customHeight="1" x14ac:dyDescent="0.25">
      <c r="B14" s="60">
        <v>9</v>
      </c>
      <c r="C14" s="69"/>
      <c r="D14" s="111" t="s">
        <v>18</v>
      </c>
      <c r="E14" s="68" t="s">
        <v>19</v>
      </c>
    </row>
    <row r="15" spans="2:5" s="58" customFormat="1" ht="84" customHeight="1" x14ac:dyDescent="0.25">
      <c r="B15" s="60">
        <v>10</v>
      </c>
      <c r="C15" s="274" t="s">
        <v>20</v>
      </c>
      <c r="D15" s="274"/>
      <c r="E15" s="68" t="s">
        <v>21</v>
      </c>
    </row>
    <row r="16" spans="2:5" s="58" customFormat="1" ht="54.75" customHeight="1" x14ac:dyDescent="0.25">
      <c r="B16" s="60">
        <v>11</v>
      </c>
      <c r="C16" s="69"/>
      <c r="D16" s="111" t="s">
        <v>22</v>
      </c>
      <c r="E16" s="123" t="s">
        <v>23</v>
      </c>
    </row>
    <row r="17" spans="2:5" s="58" customFormat="1" ht="66" customHeight="1" x14ac:dyDescent="0.25">
      <c r="B17" s="60">
        <v>12</v>
      </c>
      <c r="C17" s="274" t="s">
        <v>24</v>
      </c>
      <c r="D17" s="274"/>
      <c r="E17" s="61" t="s">
        <v>25</v>
      </c>
    </row>
    <row r="18" spans="2:5" s="58" customFormat="1" ht="66.75" customHeight="1" x14ac:dyDescent="0.25">
      <c r="B18" s="60">
        <v>13</v>
      </c>
      <c r="C18" s="272" t="s">
        <v>26</v>
      </c>
      <c r="D18" s="275"/>
      <c r="E18" s="67" t="s">
        <v>27</v>
      </c>
    </row>
    <row r="19" spans="2:5" s="58" customFormat="1" ht="63" customHeight="1" x14ac:dyDescent="0.25">
      <c r="B19" s="60">
        <v>14</v>
      </c>
      <c r="C19" s="272" t="s">
        <v>28</v>
      </c>
      <c r="D19" s="275"/>
      <c r="E19" s="67" t="s">
        <v>29</v>
      </c>
    </row>
    <row r="20" spans="2:5" s="58" customFormat="1" ht="33" customHeight="1" x14ac:dyDescent="0.25">
      <c r="B20" s="60">
        <v>15</v>
      </c>
      <c r="C20" s="272" t="s">
        <v>30</v>
      </c>
      <c r="D20" s="275"/>
      <c r="E20" s="67" t="s">
        <v>31</v>
      </c>
    </row>
    <row r="21" spans="2:5" s="58" customFormat="1" ht="51.75" customHeight="1" x14ac:dyDescent="0.25">
      <c r="B21" s="60">
        <v>16</v>
      </c>
      <c r="C21" s="272" t="s">
        <v>32</v>
      </c>
      <c r="D21" s="275"/>
      <c r="E21" s="67" t="s">
        <v>33</v>
      </c>
    </row>
    <row r="22" spans="2:5" s="58" customFormat="1" ht="33" customHeight="1" x14ac:dyDescent="0.25">
      <c r="B22" s="63"/>
      <c r="C22" s="64" t="s">
        <v>34</v>
      </c>
      <c r="D22" s="65"/>
      <c r="E22" s="66"/>
    </row>
    <row r="23" spans="2:5" ht="27" customHeight="1" x14ac:dyDescent="0.25">
      <c r="B23" s="60">
        <v>17</v>
      </c>
      <c r="C23" s="274" t="s">
        <v>11</v>
      </c>
      <c r="D23" s="274"/>
      <c r="E23" s="67" t="s">
        <v>35</v>
      </c>
    </row>
    <row r="24" spans="2:5" ht="27" customHeight="1" x14ac:dyDescent="0.25">
      <c r="B24" s="60">
        <v>18</v>
      </c>
      <c r="C24" s="274" t="s">
        <v>16</v>
      </c>
      <c r="D24" s="274"/>
      <c r="E24" s="67" t="s">
        <v>36</v>
      </c>
    </row>
    <row r="25" spans="2:5" ht="27" customHeight="1" x14ac:dyDescent="0.25">
      <c r="B25" s="60">
        <v>19</v>
      </c>
      <c r="C25" s="274" t="s">
        <v>37</v>
      </c>
      <c r="D25" s="274"/>
      <c r="E25" s="67" t="s">
        <v>36</v>
      </c>
    </row>
    <row r="26" spans="2:5" ht="27" customHeight="1" x14ac:dyDescent="0.25">
      <c r="B26" s="60">
        <v>20</v>
      </c>
      <c r="C26" s="274" t="s">
        <v>24</v>
      </c>
      <c r="D26" s="274"/>
      <c r="E26" s="67" t="s">
        <v>36</v>
      </c>
    </row>
    <row r="27" spans="2:5" ht="27" customHeight="1" x14ac:dyDescent="0.25">
      <c r="B27" s="60">
        <v>21</v>
      </c>
      <c r="C27" s="274" t="s">
        <v>38</v>
      </c>
      <c r="D27" s="274"/>
      <c r="E27" s="67" t="s">
        <v>36</v>
      </c>
    </row>
    <row r="28" spans="2:5" ht="27" customHeight="1" x14ac:dyDescent="0.25">
      <c r="B28" s="60">
        <v>22</v>
      </c>
      <c r="C28" s="272" t="s">
        <v>26</v>
      </c>
      <c r="D28" s="275"/>
      <c r="E28" s="67" t="s">
        <v>36</v>
      </c>
    </row>
    <row r="29" spans="2:5" ht="27" customHeight="1" x14ac:dyDescent="0.25">
      <c r="B29" s="60">
        <v>23</v>
      </c>
      <c r="C29" s="272" t="s">
        <v>28</v>
      </c>
      <c r="D29" s="275"/>
      <c r="E29" s="67" t="s">
        <v>36</v>
      </c>
    </row>
    <row r="30" spans="2:5" ht="34.5" customHeight="1" x14ac:dyDescent="0.25">
      <c r="B30" s="60">
        <v>24</v>
      </c>
      <c r="C30" s="272" t="s">
        <v>30</v>
      </c>
      <c r="D30" s="273"/>
      <c r="E30" s="67" t="s">
        <v>36</v>
      </c>
    </row>
    <row r="31" spans="2:5" ht="27" customHeight="1" x14ac:dyDescent="0.25">
      <c r="B31" s="60">
        <v>25</v>
      </c>
      <c r="C31" s="272" t="s">
        <v>39</v>
      </c>
      <c r="D31" s="273"/>
      <c r="E31" s="67" t="s">
        <v>36</v>
      </c>
    </row>
    <row r="32" spans="2:5" ht="31.5" x14ac:dyDescent="0.25">
      <c r="B32" s="60">
        <v>26</v>
      </c>
      <c r="C32" s="272" t="s">
        <v>32</v>
      </c>
      <c r="D32" s="273"/>
      <c r="E32" s="67" t="s">
        <v>40</v>
      </c>
    </row>
  </sheetData>
  <sheetProtection sheet="1" objects="1" scenarios="1"/>
  <mergeCells count="25">
    <mergeCell ref="C10:D10"/>
    <mergeCell ref="C19:D19"/>
    <mergeCell ref="C20:D20"/>
    <mergeCell ref="C11:D11"/>
    <mergeCell ref="C12:D12"/>
    <mergeCell ref="C13:D13"/>
    <mergeCell ref="B2:E2"/>
    <mergeCell ref="C4:D4"/>
    <mergeCell ref="C6:D6"/>
    <mergeCell ref="C7:D7"/>
    <mergeCell ref="C8:D8"/>
    <mergeCell ref="C30:D30"/>
    <mergeCell ref="C31:D31"/>
    <mergeCell ref="C32:D32"/>
    <mergeCell ref="C15:D15"/>
    <mergeCell ref="C17:D17"/>
    <mergeCell ref="C18:D18"/>
    <mergeCell ref="C27:D27"/>
    <mergeCell ref="C29:D29"/>
    <mergeCell ref="C24:D24"/>
    <mergeCell ref="C26:D26"/>
    <mergeCell ref="C28:D28"/>
    <mergeCell ref="C21:D21"/>
    <mergeCell ref="C25:D25"/>
    <mergeCell ref="C23:D23"/>
  </mergeCells>
  <dataValidations disablePrompts="1" count="1">
    <dataValidation type="list" allowBlank="1" showInputMessage="1" showErrorMessage="1" sqref="G10" xr:uid="{6BC80B67-C6C8-4F8A-A0A4-7487592726DA}">
      <formula1>#REF!</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31F44-6257-48D7-A645-F3504C42D34C}">
  <sheetPr codeName="Sheet4">
    <tabColor theme="9" tint="0.39997558519241921"/>
  </sheetPr>
  <dimension ref="B4:M41"/>
  <sheetViews>
    <sheetView showGridLines="0" showRuler="0" view="pageBreakPreview" topLeftCell="A7" zoomScaleNormal="140" zoomScaleSheetLayoutView="100" workbookViewId="0">
      <selection activeCell="F12" sqref="F12"/>
    </sheetView>
  </sheetViews>
  <sheetFormatPr defaultColWidth="8.85546875" defaultRowHeight="15" x14ac:dyDescent="0.25"/>
  <cols>
    <col min="6" max="6" width="28" customWidth="1"/>
    <col min="7" max="7" width="20" customWidth="1"/>
    <col min="8" max="8" width="10.42578125" customWidth="1"/>
    <col min="11" max="11" width="9.140625" customWidth="1"/>
  </cols>
  <sheetData>
    <row r="4" spans="2:3" x14ac:dyDescent="0.25">
      <c r="C4" s="104"/>
    </row>
    <row r="5" spans="2:3" x14ac:dyDescent="0.25">
      <c r="C5" s="104"/>
    </row>
    <row r="6" spans="2:3" x14ac:dyDescent="0.25">
      <c r="C6" s="104"/>
    </row>
    <row r="7" spans="2:3" x14ac:dyDescent="0.25">
      <c r="C7" s="104"/>
    </row>
    <row r="8" spans="2:3" ht="33.75" x14ac:dyDescent="0.5">
      <c r="B8" s="105" t="s">
        <v>41</v>
      </c>
    </row>
    <row r="9" spans="2:3" ht="33.75" x14ac:dyDescent="0.5">
      <c r="B9" s="105" t="s">
        <v>42</v>
      </c>
    </row>
    <row r="10" spans="2:3" ht="46.5" x14ac:dyDescent="0.7">
      <c r="B10" s="106" t="s">
        <v>43</v>
      </c>
    </row>
    <row r="11" spans="2:3" ht="46.5" x14ac:dyDescent="0.7">
      <c r="B11" s="106" t="s">
        <v>44</v>
      </c>
    </row>
    <row r="21" spans="2:13" ht="30.75" customHeight="1" x14ac:dyDescent="0.25">
      <c r="B21" s="277" t="s">
        <v>45</v>
      </c>
      <c r="C21" s="278"/>
      <c r="D21" s="278"/>
      <c r="E21" s="279" t="s">
        <v>107</v>
      </c>
      <c r="F21" s="280"/>
      <c r="G21" s="107"/>
    </row>
    <row r="22" spans="2:13" ht="32.25" customHeight="1" x14ac:dyDescent="0.25">
      <c r="B22" s="281" t="s">
        <v>46</v>
      </c>
      <c r="C22" s="282"/>
      <c r="D22" s="282"/>
      <c r="E22" s="283" t="s">
        <v>108</v>
      </c>
      <c r="F22" s="283"/>
    </row>
    <row r="23" spans="2:13" ht="32.25" customHeight="1" x14ac:dyDescent="0.25">
      <c r="B23" s="281" t="s">
        <v>47</v>
      </c>
      <c r="C23" s="282"/>
      <c r="D23" s="282"/>
      <c r="E23" s="284" t="s">
        <v>109</v>
      </c>
      <c r="F23" s="284"/>
    </row>
    <row r="25" spans="2:13" ht="20.25" x14ac:dyDescent="0.25">
      <c r="M25" s="108"/>
    </row>
    <row r="26" spans="2:13" ht="20.25" x14ac:dyDescent="0.25">
      <c r="M26" s="108"/>
    </row>
    <row r="27" spans="2:13" ht="39.950000000000003" customHeight="1" x14ac:dyDescent="0.25">
      <c r="M27" s="108"/>
    </row>
    <row r="28" spans="2:13" ht="39.950000000000003" customHeight="1" x14ac:dyDescent="0.25"/>
    <row r="30" spans="2:13" ht="60" customHeight="1" x14ac:dyDescent="0.25"/>
    <row r="31" spans="2:13" ht="29.25" customHeight="1" x14ac:dyDescent="0.25"/>
    <row r="32" spans="2:13" ht="60" customHeight="1" x14ac:dyDescent="0.25"/>
    <row r="33" spans="3:7" ht="36.75" customHeight="1" x14ac:dyDescent="0.25"/>
    <row r="34" spans="3:7" ht="15" customHeight="1" x14ac:dyDescent="0.25">
      <c r="C34" s="109"/>
      <c r="D34" s="109"/>
      <c r="E34" s="109"/>
      <c r="F34" s="109"/>
      <c r="G34" s="109"/>
    </row>
    <row r="35" spans="3:7" ht="24.95" customHeight="1" x14ac:dyDescent="0.25"/>
    <row r="36" spans="3:7" ht="24.95" customHeight="1" x14ac:dyDescent="0.25"/>
    <row r="37" spans="3:7" ht="19.5" customHeight="1" x14ac:dyDescent="0.25"/>
    <row r="38" spans="3:7" ht="39.950000000000003" customHeight="1" x14ac:dyDescent="0.25"/>
    <row r="39" spans="3:7" ht="28.5" customHeight="1" x14ac:dyDescent="0.25"/>
    <row r="40" spans="3:7" ht="39.950000000000003" customHeight="1" x14ac:dyDescent="0.25"/>
    <row r="41" spans="3:7" ht="31.5" customHeight="1" x14ac:dyDescent="0.25"/>
  </sheetData>
  <sheetProtection sheet="1" objects="1" scenarios="1"/>
  <mergeCells count="6">
    <mergeCell ref="B21:D21"/>
    <mergeCell ref="E21:F21"/>
    <mergeCell ref="B22:D22"/>
    <mergeCell ref="E22:F22"/>
    <mergeCell ref="B23:D23"/>
    <mergeCell ref="E23:F23"/>
  </mergeCells>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A187B-49AC-454E-9D03-B60D7954AA81}">
  <sheetPr codeName="Sheet5">
    <tabColor theme="9" tint="0.39997558519241921"/>
  </sheetPr>
  <dimension ref="A2:O71"/>
  <sheetViews>
    <sheetView showGridLines="0" zoomScale="90" zoomScaleNormal="90" zoomScaleSheetLayoutView="100" workbookViewId="0">
      <pane ySplit="11" topLeftCell="A12" activePane="bottomLeft" state="frozen"/>
      <selection activeCell="C13" sqref="C13:D13"/>
      <selection pane="bottomLeft" activeCell="N7" sqref="N7:N8"/>
    </sheetView>
  </sheetViews>
  <sheetFormatPr defaultColWidth="8.85546875" defaultRowHeight="15" x14ac:dyDescent="0.25"/>
  <cols>
    <col min="1" max="1" width="1.85546875" style="56" customWidth="1"/>
    <col min="2" max="2" width="23.42578125" style="151" customWidth="1"/>
    <col min="3" max="3" width="35.28515625" style="2" customWidth="1"/>
    <col min="4" max="4" width="30.140625" style="2" customWidth="1"/>
    <col min="5" max="5" width="18.42578125" style="2" bestFit="1" customWidth="1"/>
    <col min="6" max="6" width="21.42578125" style="2" customWidth="1"/>
    <col min="7" max="12" width="18.42578125" style="2" customWidth="1"/>
    <col min="13" max="13" width="1.42578125" customWidth="1"/>
    <col min="14" max="14" width="49.5703125" customWidth="1"/>
    <col min="15" max="15" width="9.42578125" bestFit="1" customWidth="1"/>
  </cols>
  <sheetData>
    <row r="2" spans="1:15" ht="21.75" customHeight="1" x14ac:dyDescent="0.25">
      <c r="B2" s="205" t="s">
        <v>48</v>
      </c>
      <c r="C2" s="206"/>
      <c r="D2" s="206"/>
      <c r="E2" s="206"/>
      <c r="F2" s="125"/>
      <c r="G2" s="125"/>
      <c r="H2" s="21"/>
      <c r="I2" s="22"/>
      <c r="J2" s="21" t="s">
        <v>49</v>
      </c>
      <c r="K2" s="21"/>
      <c r="L2" s="22" t="str">
        <f>'Cover Page'!E23</f>
        <v>20 June to 31 December 2025</v>
      </c>
    </row>
    <row r="3" spans="1:15" ht="3.75" customHeight="1" x14ac:dyDescent="0.25"/>
    <row r="4" spans="1:15" s="4" customFormat="1" ht="26.25" customHeight="1" x14ac:dyDescent="0.25">
      <c r="A4" s="3"/>
      <c r="B4" s="152" t="s">
        <v>50</v>
      </c>
      <c r="C4" s="128"/>
      <c r="D4" s="129"/>
      <c r="E4" s="130" t="s">
        <v>51</v>
      </c>
      <c r="F4" s="130" t="s">
        <v>52</v>
      </c>
      <c r="G4" s="130" t="s">
        <v>53</v>
      </c>
      <c r="H4" s="232" t="s">
        <v>54</v>
      </c>
      <c r="I4" s="233"/>
      <c r="J4" s="233"/>
      <c r="K4" s="233"/>
      <c r="L4" s="234"/>
      <c r="M4"/>
    </row>
    <row r="5" spans="1:15" s="4" customFormat="1" x14ac:dyDescent="0.25">
      <c r="A5" s="3"/>
      <c r="B5" s="220" t="s">
        <v>55</v>
      </c>
      <c r="C5" s="221"/>
      <c r="D5" s="222"/>
      <c r="E5" s="165">
        <v>0</v>
      </c>
      <c r="F5" s="166">
        <v>380618</v>
      </c>
      <c r="G5" s="166">
        <f>SUM(E5:F5)</f>
        <v>380618</v>
      </c>
      <c r="H5" s="264"/>
      <c r="I5" s="265"/>
      <c r="J5" s="265"/>
      <c r="K5" s="265"/>
      <c r="L5" s="266"/>
      <c r="M5"/>
    </row>
    <row r="6" spans="1:15" s="4" customFormat="1" x14ac:dyDescent="0.25">
      <c r="A6" s="3"/>
      <c r="B6" s="223" t="s">
        <v>56</v>
      </c>
      <c r="C6" s="224"/>
      <c r="D6" s="225"/>
      <c r="E6" s="167"/>
      <c r="F6" s="167"/>
      <c r="G6" s="168"/>
      <c r="H6" s="267"/>
      <c r="I6" s="268"/>
      <c r="J6" s="268"/>
      <c r="K6" s="268"/>
      <c r="L6" s="269"/>
      <c r="M6"/>
    </row>
    <row r="7" spans="1:15" s="4" customFormat="1" x14ac:dyDescent="0.25">
      <c r="A7" s="3"/>
      <c r="B7" s="226" t="s">
        <v>57</v>
      </c>
      <c r="C7" s="227"/>
      <c r="D7" s="228"/>
      <c r="E7" s="167"/>
      <c r="F7" s="167"/>
      <c r="G7" s="167"/>
      <c r="H7" s="267"/>
      <c r="I7" s="268"/>
      <c r="J7" s="268"/>
      <c r="K7" s="268"/>
      <c r="L7" s="269"/>
      <c r="M7"/>
      <c r="N7" s="7"/>
    </row>
    <row r="8" spans="1:15" s="4" customFormat="1" ht="20.25" customHeight="1" thickBot="1" x14ac:dyDescent="0.3">
      <c r="A8" s="3"/>
      <c r="B8" s="229" t="s">
        <v>58</v>
      </c>
      <c r="C8" s="230"/>
      <c r="D8" s="231"/>
      <c r="E8" s="169"/>
      <c r="F8" s="169">
        <f>SUM(F5:F7)</f>
        <v>380618</v>
      </c>
      <c r="G8" s="169">
        <f>SUM(G5:G7)</f>
        <v>380618</v>
      </c>
      <c r="H8" s="229"/>
      <c r="I8" s="270"/>
      <c r="J8" s="270"/>
      <c r="K8" s="270"/>
      <c r="L8" s="271"/>
      <c r="M8"/>
      <c r="N8" s="405"/>
    </row>
    <row r="9" spans="1:15" s="4" customFormat="1" ht="28.5" customHeight="1" thickBot="1" x14ac:dyDescent="0.25">
      <c r="A9" s="3"/>
      <c r="B9" s="217" t="s">
        <v>43</v>
      </c>
      <c r="C9" s="218"/>
      <c r="D9" s="218"/>
      <c r="E9" s="218"/>
      <c r="F9" s="218"/>
      <c r="G9" s="218"/>
      <c r="H9" s="218"/>
      <c r="I9" s="218"/>
      <c r="J9" s="218"/>
      <c r="K9" s="218"/>
      <c r="L9" s="219"/>
    </row>
    <row r="10" spans="1:15" s="4" customFormat="1" ht="15" customHeight="1" x14ac:dyDescent="0.2">
      <c r="A10" s="3"/>
      <c r="B10" s="207" t="s">
        <v>11</v>
      </c>
      <c r="C10" s="209" t="s">
        <v>13</v>
      </c>
      <c r="D10" s="211" t="s">
        <v>14</v>
      </c>
      <c r="E10" s="198" t="s">
        <v>16</v>
      </c>
      <c r="F10" s="112" t="s">
        <v>20</v>
      </c>
      <c r="G10" s="113" t="s">
        <v>24</v>
      </c>
      <c r="H10" s="237" t="s">
        <v>59</v>
      </c>
      <c r="I10" s="237"/>
      <c r="J10" s="237"/>
      <c r="K10" s="237"/>
      <c r="L10" s="211" t="s">
        <v>60</v>
      </c>
    </row>
    <row r="11" spans="1:15" s="4" customFormat="1" ht="26.25" thickBot="1" x14ac:dyDescent="0.25">
      <c r="A11" s="3"/>
      <c r="B11" s="208"/>
      <c r="C11" s="210"/>
      <c r="D11" s="212"/>
      <c r="E11" s="199">
        <v>45929</v>
      </c>
      <c r="F11" s="124" t="s">
        <v>61</v>
      </c>
      <c r="G11" s="114" t="s">
        <v>62</v>
      </c>
      <c r="H11" s="46" t="s">
        <v>63</v>
      </c>
      <c r="I11" s="47" t="s">
        <v>64</v>
      </c>
      <c r="J11" s="47" t="s">
        <v>30</v>
      </c>
      <c r="K11" s="46" t="s">
        <v>65</v>
      </c>
      <c r="L11" s="212"/>
    </row>
    <row r="12" spans="1:15" s="4" customFormat="1" ht="51" x14ac:dyDescent="0.2">
      <c r="A12" s="3"/>
      <c r="B12" s="214" t="s">
        <v>95</v>
      </c>
      <c r="C12" s="213" t="s">
        <v>96</v>
      </c>
      <c r="D12" s="201" t="s">
        <v>69</v>
      </c>
      <c r="E12" s="181">
        <v>145000</v>
      </c>
      <c r="F12" s="87">
        <v>-70000</v>
      </c>
      <c r="G12" s="79">
        <f>E12+F12</f>
        <v>75000</v>
      </c>
      <c r="H12" s="131"/>
      <c r="I12" s="133"/>
      <c r="J12" s="132"/>
      <c r="K12" s="194">
        <f>H12+I12+J12</f>
        <v>0</v>
      </c>
      <c r="L12" s="72">
        <f>G12-K12</f>
        <v>75000</v>
      </c>
      <c r="N12" s="203" t="s">
        <v>110</v>
      </c>
    </row>
    <row r="13" spans="1:15" s="4" customFormat="1" ht="12.75" x14ac:dyDescent="0.2">
      <c r="A13" s="3"/>
      <c r="B13" s="215"/>
      <c r="C13" s="213"/>
      <c r="D13" s="201" t="s">
        <v>68</v>
      </c>
      <c r="E13" s="182">
        <v>100000</v>
      </c>
      <c r="F13" s="183"/>
      <c r="G13" s="185">
        <f t="shared" ref="G13" si="0">E13+F13</f>
        <v>100000</v>
      </c>
      <c r="H13" s="187"/>
      <c r="I13" s="188">
        <v>1350</v>
      </c>
      <c r="J13" s="138"/>
      <c r="K13" s="195">
        <f t="shared" ref="K13:K17" si="1">H13+I13+J13</f>
        <v>1350</v>
      </c>
      <c r="L13" s="26">
        <f>G13-K13</f>
        <v>98650</v>
      </c>
      <c r="N13" s="203"/>
    </row>
    <row r="14" spans="1:15" s="4" customFormat="1" ht="51" x14ac:dyDescent="0.2">
      <c r="A14" s="3"/>
      <c r="B14" s="215"/>
      <c r="C14" s="213" t="s">
        <v>97</v>
      </c>
      <c r="D14" s="201" t="s">
        <v>70</v>
      </c>
      <c r="E14" s="182">
        <v>0</v>
      </c>
      <c r="F14" s="184">
        <v>70000</v>
      </c>
      <c r="G14" s="186">
        <f t="shared" ref="G14:G15" si="2">E14+F14</f>
        <v>70000</v>
      </c>
      <c r="H14" s="133">
        <v>0</v>
      </c>
      <c r="I14" s="134">
        <v>0</v>
      </c>
      <c r="J14" s="188">
        <v>0</v>
      </c>
      <c r="K14" s="195">
        <f t="shared" si="1"/>
        <v>0</v>
      </c>
      <c r="L14" s="26">
        <f t="shared" ref="L14:L16" si="3">G14-K14</f>
        <v>70000</v>
      </c>
      <c r="N14" s="203" t="s">
        <v>110</v>
      </c>
    </row>
    <row r="15" spans="1:15" s="4" customFormat="1" ht="12.75" x14ac:dyDescent="0.2">
      <c r="A15" s="3"/>
      <c r="B15" s="215"/>
      <c r="C15" s="213"/>
      <c r="D15" s="201" t="s">
        <v>75</v>
      </c>
      <c r="E15" s="182">
        <v>8000</v>
      </c>
      <c r="F15" s="88"/>
      <c r="G15" s="80">
        <f t="shared" si="2"/>
        <v>8000</v>
      </c>
      <c r="H15" s="133">
        <v>0</v>
      </c>
      <c r="I15" s="134">
        <v>2214.73</v>
      </c>
      <c r="J15" s="134">
        <v>0</v>
      </c>
      <c r="K15" s="195">
        <f t="shared" si="1"/>
        <v>2214.73</v>
      </c>
      <c r="L15" s="26">
        <f t="shared" si="3"/>
        <v>5785.27</v>
      </c>
      <c r="M15" s="7"/>
      <c r="N15" s="204"/>
      <c r="O15" s="7"/>
    </row>
    <row r="16" spans="1:15" s="4" customFormat="1" ht="14.25" customHeight="1" x14ac:dyDescent="0.2">
      <c r="A16" s="3"/>
      <c r="B16" s="215"/>
      <c r="C16" s="213" t="s">
        <v>98</v>
      </c>
      <c r="D16" s="201" t="s">
        <v>74</v>
      </c>
      <c r="E16" s="182">
        <v>500</v>
      </c>
      <c r="F16" s="88"/>
      <c r="G16" s="80">
        <f t="shared" ref="G16" si="4">E16+F16</f>
        <v>500</v>
      </c>
      <c r="H16" s="133">
        <v>0</v>
      </c>
      <c r="I16" s="134">
        <v>0</v>
      </c>
      <c r="J16" s="134">
        <v>0</v>
      </c>
      <c r="K16" s="189">
        <f t="shared" si="1"/>
        <v>0</v>
      </c>
      <c r="L16" s="26">
        <f t="shared" si="3"/>
        <v>500</v>
      </c>
      <c r="N16" s="203"/>
    </row>
    <row r="17" spans="1:14" s="4" customFormat="1" ht="39.4" customHeight="1" x14ac:dyDescent="0.2">
      <c r="A17" s="3"/>
      <c r="B17" s="215"/>
      <c r="C17" s="213"/>
      <c r="D17" s="201" t="s">
        <v>66</v>
      </c>
      <c r="E17" s="182">
        <v>21693</v>
      </c>
      <c r="F17" s="88"/>
      <c r="G17" s="80">
        <f>E17+F17</f>
        <v>21693</v>
      </c>
      <c r="H17" s="133">
        <v>0</v>
      </c>
      <c r="I17" s="134">
        <f>3989.88+248+479.42-9.12</f>
        <v>4708.18</v>
      </c>
      <c r="J17" s="134">
        <v>0</v>
      </c>
      <c r="K17" s="135">
        <f t="shared" si="1"/>
        <v>4708.18</v>
      </c>
      <c r="L17" s="26">
        <f t="shared" ref="L17" si="5">G17-K17</f>
        <v>16984.82</v>
      </c>
      <c r="N17" s="203"/>
    </row>
    <row r="18" spans="1:14" s="162" customFormat="1" ht="15.75" customHeight="1" thickBot="1" x14ac:dyDescent="0.3">
      <c r="A18" s="155"/>
      <c r="B18" s="216"/>
      <c r="C18" s="197" t="s">
        <v>106</v>
      </c>
      <c r="D18" s="202"/>
      <c r="E18" s="200">
        <f>SUM(E12:E17)</f>
        <v>275193</v>
      </c>
      <c r="F18" s="157">
        <f t="shared" ref="F18:G18" si="6">SUM(F12:F17)</f>
        <v>0</v>
      </c>
      <c r="G18" s="157">
        <f t="shared" si="6"/>
        <v>275193</v>
      </c>
      <c r="H18" s="160">
        <f>SUM(H12:H17)</f>
        <v>0</v>
      </c>
      <c r="I18" s="160">
        <f t="shared" ref="I18:K18" si="7">SUM(I12:I17)</f>
        <v>8272.91</v>
      </c>
      <c r="J18" s="160">
        <f t="shared" si="7"/>
        <v>0</v>
      </c>
      <c r="K18" s="160">
        <f t="shared" si="7"/>
        <v>8272.91</v>
      </c>
      <c r="L18" s="161">
        <f>SUM(L12:L17)</f>
        <v>266920.08999999997</v>
      </c>
      <c r="N18" s="203"/>
    </row>
    <row r="19" spans="1:14" s="4" customFormat="1" ht="51" x14ac:dyDescent="0.2">
      <c r="A19" s="3"/>
      <c r="B19" s="248" t="s">
        <v>99</v>
      </c>
      <c r="C19" s="250" t="s">
        <v>100</v>
      </c>
      <c r="D19" s="70" t="s">
        <v>69</v>
      </c>
      <c r="E19" s="154">
        <f>175000+145000</f>
        <v>320000</v>
      </c>
      <c r="F19" s="196">
        <v>-145000</v>
      </c>
      <c r="G19" s="164">
        <f>E19+F19</f>
        <v>175000</v>
      </c>
      <c r="H19" s="133">
        <v>0</v>
      </c>
      <c r="I19" s="134">
        <v>0</v>
      </c>
      <c r="J19" s="134">
        <v>0</v>
      </c>
      <c r="K19" s="135">
        <f>H19+I19+J19</f>
        <v>0</v>
      </c>
      <c r="L19" s="25">
        <f>G19-K19</f>
        <v>175000</v>
      </c>
      <c r="N19" s="203" t="s">
        <v>110</v>
      </c>
    </row>
    <row r="20" spans="1:14" s="4" customFormat="1" ht="12.75" x14ac:dyDescent="0.2">
      <c r="A20" s="3"/>
      <c r="B20" s="249"/>
      <c r="C20" s="250"/>
      <c r="D20" s="70" t="s">
        <v>83</v>
      </c>
      <c r="E20" s="154">
        <v>20000</v>
      </c>
      <c r="F20" s="163"/>
      <c r="G20" s="164">
        <f t="shared" ref="G20:G24" si="8">E20+F20</f>
        <v>20000</v>
      </c>
      <c r="H20" s="133">
        <v>0</v>
      </c>
      <c r="I20" s="134">
        <v>0</v>
      </c>
      <c r="J20" s="134">
        <v>0</v>
      </c>
      <c r="K20" s="135">
        <f>H20+I20+J20</f>
        <v>0</v>
      </c>
      <c r="L20" s="25">
        <f>G20-K20</f>
        <v>20000</v>
      </c>
      <c r="N20" s="203"/>
    </row>
    <row r="21" spans="1:14" s="4" customFormat="1" ht="12.75" x14ac:dyDescent="0.2">
      <c r="A21" s="3"/>
      <c r="B21" s="249"/>
      <c r="C21" s="250"/>
      <c r="D21" s="70" t="s">
        <v>68</v>
      </c>
      <c r="E21" s="154">
        <v>30000</v>
      </c>
      <c r="F21" s="163"/>
      <c r="G21" s="164">
        <f t="shared" si="8"/>
        <v>30000</v>
      </c>
      <c r="H21" s="133">
        <v>0</v>
      </c>
      <c r="I21" s="134">
        <v>0</v>
      </c>
      <c r="J21" s="134">
        <v>0</v>
      </c>
      <c r="K21" s="135">
        <f t="shared" ref="K21:K25" si="9">H21+I21+J21</f>
        <v>0</v>
      </c>
      <c r="L21" s="25">
        <f t="shared" ref="L21:L25" si="10">G21-K21</f>
        <v>30000</v>
      </c>
      <c r="N21" s="203"/>
    </row>
    <row r="22" spans="1:14" s="4" customFormat="1" ht="51" x14ac:dyDescent="0.2">
      <c r="A22" s="3"/>
      <c r="B22" s="249"/>
      <c r="C22" s="250"/>
      <c r="D22" s="70" t="s">
        <v>70</v>
      </c>
      <c r="E22" s="154"/>
      <c r="F22" s="196">
        <v>145000</v>
      </c>
      <c r="G22" s="164">
        <f t="shared" si="8"/>
        <v>145000</v>
      </c>
      <c r="H22" s="133">
        <v>0</v>
      </c>
      <c r="I22" s="134">
        <v>0</v>
      </c>
      <c r="J22" s="134">
        <v>0</v>
      </c>
      <c r="K22" s="135">
        <f t="shared" si="9"/>
        <v>0</v>
      </c>
      <c r="L22" s="25">
        <f t="shared" si="10"/>
        <v>145000</v>
      </c>
      <c r="N22" s="203" t="s">
        <v>110</v>
      </c>
    </row>
    <row r="23" spans="1:14" s="4" customFormat="1" ht="12.75" x14ac:dyDescent="0.2">
      <c r="A23" s="3"/>
      <c r="B23" s="249"/>
      <c r="C23" s="250"/>
      <c r="D23" s="70" t="s">
        <v>66</v>
      </c>
      <c r="E23" s="154">
        <v>24000</v>
      </c>
      <c r="F23" s="163"/>
      <c r="G23" s="164">
        <f t="shared" si="8"/>
        <v>24000</v>
      </c>
      <c r="H23" s="133">
        <v>0</v>
      </c>
      <c r="I23" s="134">
        <v>1599.72</v>
      </c>
      <c r="J23" s="134">
        <v>0</v>
      </c>
      <c r="K23" s="135">
        <f t="shared" si="9"/>
        <v>1599.72</v>
      </c>
      <c r="L23" s="25">
        <f t="shared" si="10"/>
        <v>22400.28</v>
      </c>
    </row>
    <row r="24" spans="1:14" s="4" customFormat="1" ht="12.75" x14ac:dyDescent="0.2">
      <c r="A24" s="3"/>
      <c r="B24" s="249"/>
      <c r="C24" s="250"/>
      <c r="D24" s="70" t="s">
        <v>74</v>
      </c>
      <c r="E24" s="154">
        <v>500</v>
      </c>
      <c r="F24" s="163"/>
      <c r="G24" s="164">
        <f t="shared" si="8"/>
        <v>500</v>
      </c>
      <c r="H24" s="133">
        <v>0</v>
      </c>
      <c r="I24" s="134">
        <v>0</v>
      </c>
      <c r="J24" s="134">
        <v>0</v>
      </c>
      <c r="K24" s="135">
        <f t="shared" si="9"/>
        <v>0</v>
      </c>
      <c r="L24" s="25">
        <f t="shared" si="10"/>
        <v>500</v>
      </c>
      <c r="N24" s="162"/>
    </row>
    <row r="25" spans="1:14" s="162" customFormat="1" ht="16.149999999999999" customHeight="1" x14ac:dyDescent="0.25">
      <c r="A25" s="155"/>
      <c r="B25" s="249"/>
      <c r="C25" s="250"/>
      <c r="D25" s="70" t="s">
        <v>88</v>
      </c>
      <c r="E25" s="172">
        <v>7000</v>
      </c>
      <c r="F25" s="178">
        <v>0</v>
      </c>
      <c r="G25" s="177">
        <f t="shared" ref="G25" si="11">E25+F25</f>
        <v>7000</v>
      </c>
      <c r="H25" s="173">
        <v>0</v>
      </c>
      <c r="I25" s="174">
        <v>11.85</v>
      </c>
      <c r="J25" s="174">
        <v>0</v>
      </c>
      <c r="K25" s="135">
        <f t="shared" si="9"/>
        <v>11.85</v>
      </c>
      <c r="L25" s="25">
        <f t="shared" si="10"/>
        <v>6988.15</v>
      </c>
    </row>
    <row r="26" spans="1:14" s="4" customFormat="1" ht="15.75" customHeight="1" thickBot="1" x14ac:dyDescent="0.25">
      <c r="A26" s="3"/>
      <c r="B26" s="216"/>
      <c r="C26" s="5" t="s">
        <v>106</v>
      </c>
      <c r="D26" s="6"/>
      <c r="E26" s="84">
        <f t="shared" ref="E26:G26" si="12">SUM(E19:E25)</f>
        <v>401500</v>
      </c>
      <c r="F26" s="84">
        <f t="shared" si="12"/>
        <v>0</v>
      </c>
      <c r="G26" s="84">
        <f t="shared" si="12"/>
        <v>401500</v>
      </c>
      <c r="H26" s="136">
        <f>SUM(H19:H25)</f>
        <v>0</v>
      </c>
      <c r="I26" s="136">
        <f t="shared" ref="I26:K26" si="13">SUM(I19:I25)</f>
        <v>1611.57</v>
      </c>
      <c r="J26" s="136">
        <f t="shared" si="13"/>
        <v>0</v>
      </c>
      <c r="K26" s="136">
        <f t="shared" si="13"/>
        <v>1611.57</v>
      </c>
      <c r="L26" s="23">
        <f>SUM(L19:L25)</f>
        <v>399888.43000000005</v>
      </c>
    </row>
    <row r="27" spans="1:14" s="4" customFormat="1" ht="51" customHeight="1" x14ac:dyDescent="0.2">
      <c r="A27" s="3"/>
      <c r="B27" s="248" t="s">
        <v>101</v>
      </c>
      <c r="C27" s="180" t="s">
        <v>102</v>
      </c>
      <c r="D27" s="70" t="s">
        <v>68</v>
      </c>
      <c r="E27" s="154">
        <v>25000</v>
      </c>
      <c r="F27" s="163" t="s">
        <v>71</v>
      </c>
      <c r="G27" s="164">
        <f>SUM(E27:F27)</f>
        <v>25000</v>
      </c>
      <c r="H27" s="133">
        <v>0</v>
      </c>
      <c r="I27" s="134">
        <v>0</v>
      </c>
      <c r="J27" s="134">
        <v>0</v>
      </c>
      <c r="K27" s="135">
        <f>H27+I27+J27</f>
        <v>0</v>
      </c>
      <c r="L27" s="25">
        <f>G27-K27</f>
        <v>25000</v>
      </c>
    </row>
    <row r="28" spans="1:14" s="162" customFormat="1" ht="16.5" customHeight="1" thickBot="1" x14ac:dyDescent="0.3">
      <c r="A28" s="155"/>
      <c r="B28" s="249"/>
      <c r="C28" s="156" t="s">
        <v>106</v>
      </c>
      <c r="D28" s="6"/>
      <c r="E28" s="157">
        <f>SUM(E27:E27)</f>
        <v>25000</v>
      </c>
      <c r="F28" s="158">
        <f>SUM(F27:F27)</f>
        <v>0</v>
      </c>
      <c r="G28" s="159">
        <f>SUM(G27:G27)</f>
        <v>25000</v>
      </c>
      <c r="H28" s="160">
        <f>H27</f>
        <v>0</v>
      </c>
      <c r="I28" s="160">
        <f t="shared" ref="I28:K28" si="14">I27</f>
        <v>0</v>
      </c>
      <c r="J28" s="160">
        <f t="shared" si="14"/>
        <v>0</v>
      </c>
      <c r="K28" s="160">
        <f t="shared" si="14"/>
        <v>0</v>
      </c>
      <c r="L28" s="161">
        <f>SUM(L27:L27)</f>
        <v>25000</v>
      </c>
    </row>
    <row r="29" spans="1:14" s="4" customFormat="1" ht="42.4" customHeight="1" x14ac:dyDescent="0.2">
      <c r="A29" s="3"/>
      <c r="B29" s="248" t="s">
        <v>103</v>
      </c>
      <c r="C29" s="190" t="s">
        <v>104</v>
      </c>
      <c r="D29" s="262" t="s">
        <v>84</v>
      </c>
      <c r="E29" s="254">
        <v>70000</v>
      </c>
      <c r="F29" s="256" t="s">
        <v>71</v>
      </c>
      <c r="G29" s="258">
        <f>SUM(E29:F29)</f>
        <v>70000</v>
      </c>
      <c r="H29" s="133">
        <v>0</v>
      </c>
      <c r="I29" s="134">
        <v>0</v>
      </c>
      <c r="J29" s="134">
        <v>0</v>
      </c>
      <c r="K29" s="135">
        <f>H29+I29+J29</f>
        <v>0</v>
      </c>
      <c r="L29" s="260">
        <f>G29-K29</f>
        <v>70000</v>
      </c>
    </row>
    <row r="30" spans="1:14" s="162" customFormat="1" ht="53.65" customHeight="1" x14ac:dyDescent="0.25">
      <c r="A30" s="155"/>
      <c r="B30" s="249"/>
      <c r="C30" s="190" t="s">
        <v>105</v>
      </c>
      <c r="D30" s="263"/>
      <c r="E30" s="255"/>
      <c r="F30" s="257"/>
      <c r="G30" s="259"/>
      <c r="H30" s="173">
        <v>0</v>
      </c>
      <c r="I30" s="174">
        <v>0</v>
      </c>
      <c r="J30" s="174">
        <v>0</v>
      </c>
      <c r="K30" s="175">
        <f>H30+I30+J30</f>
        <v>0</v>
      </c>
      <c r="L30" s="261"/>
    </row>
    <row r="31" spans="1:14" s="162" customFormat="1" ht="20.25" customHeight="1" thickBot="1" x14ac:dyDescent="0.3">
      <c r="A31" s="155"/>
      <c r="B31" s="216"/>
      <c r="C31" s="156" t="s">
        <v>106</v>
      </c>
      <c r="D31" s="6"/>
      <c r="E31" s="157">
        <f>SUM(E29:E30)</f>
        <v>70000</v>
      </c>
      <c r="F31" s="157">
        <f t="shared" ref="F31:G31" si="15">SUM(F29:F30)</f>
        <v>0</v>
      </c>
      <c r="G31" s="157">
        <f t="shared" si="15"/>
        <v>70000</v>
      </c>
      <c r="H31" s="160">
        <f>H30+H29</f>
        <v>0</v>
      </c>
      <c r="I31" s="160">
        <f t="shared" ref="I31:K31" si="16">I30+I29</f>
        <v>0</v>
      </c>
      <c r="J31" s="160">
        <f t="shared" si="16"/>
        <v>0</v>
      </c>
      <c r="K31" s="160">
        <f t="shared" si="16"/>
        <v>0</v>
      </c>
      <c r="L31" s="161">
        <f>SUM(L29:L30)</f>
        <v>70000</v>
      </c>
    </row>
    <row r="32" spans="1:14" s="4" customFormat="1" ht="13.5" thickBot="1" x14ac:dyDescent="0.25">
      <c r="A32" s="3"/>
      <c r="B32" s="251" t="s">
        <v>72</v>
      </c>
      <c r="C32" s="252"/>
      <c r="D32" s="253"/>
      <c r="E32" s="85">
        <f>E31+E28+E26+E18</f>
        <v>771693</v>
      </c>
      <c r="F32" s="85">
        <f t="shared" ref="F32:G32" si="17">F31+F28+F26+F18</f>
        <v>0</v>
      </c>
      <c r="G32" s="85">
        <f t="shared" si="17"/>
        <v>771693</v>
      </c>
      <c r="H32" s="136">
        <f>H31+H28+H26+H18</f>
        <v>0</v>
      </c>
      <c r="I32" s="136">
        <f t="shared" ref="I32:K32" si="18">I31+I28+I26+I18</f>
        <v>9884.48</v>
      </c>
      <c r="J32" s="136">
        <f t="shared" si="18"/>
        <v>0</v>
      </c>
      <c r="K32" s="136">
        <f t="shared" si="18"/>
        <v>9884.48</v>
      </c>
      <c r="L32" s="24">
        <f>L18+L26+L28+L31</f>
        <v>761808.52</v>
      </c>
    </row>
    <row r="33" spans="1:14" s="4" customFormat="1" ht="12.75" x14ac:dyDescent="0.2">
      <c r="A33" s="3"/>
      <c r="B33" s="244" t="s">
        <v>73</v>
      </c>
      <c r="C33" s="245"/>
      <c r="D33" s="73" t="s">
        <v>70</v>
      </c>
      <c r="E33" s="154">
        <v>48000</v>
      </c>
      <c r="F33" s="89"/>
      <c r="G33" s="81">
        <f>E33+F33</f>
        <v>48000</v>
      </c>
      <c r="H33" s="133">
        <v>0</v>
      </c>
      <c r="I33" s="134">
        <v>0</v>
      </c>
      <c r="J33" s="134">
        <v>0</v>
      </c>
      <c r="K33" s="135">
        <f>H33+I33+J33</f>
        <v>0</v>
      </c>
      <c r="L33" s="25">
        <f>G33-K33</f>
        <v>48000</v>
      </c>
    </row>
    <row r="34" spans="1:14" s="4" customFormat="1" ht="12.75" x14ac:dyDescent="0.2">
      <c r="A34" s="3"/>
      <c r="B34" s="244"/>
      <c r="C34" s="245"/>
      <c r="D34" s="71" t="s">
        <v>82</v>
      </c>
      <c r="E34" s="154">
        <v>6000</v>
      </c>
      <c r="F34" s="89"/>
      <c r="G34" s="81">
        <f>E34+F34</f>
        <v>6000</v>
      </c>
      <c r="H34" s="133">
        <v>0</v>
      </c>
      <c r="I34" s="134">
        <v>0</v>
      </c>
      <c r="J34" s="134">
        <v>0</v>
      </c>
      <c r="K34" s="135">
        <f>H34+I34+J34</f>
        <v>0</v>
      </c>
      <c r="L34" s="26">
        <f>G34-K34</f>
        <v>6000</v>
      </c>
    </row>
    <row r="35" spans="1:14" s="4" customFormat="1" ht="12.75" x14ac:dyDescent="0.2">
      <c r="A35" s="3"/>
      <c r="B35" s="244"/>
      <c r="C35" s="245"/>
      <c r="D35" s="71" t="s">
        <v>67</v>
      </c>
      <c r="E35" s="154">
        <v>3200</v>
      </c>
      <c r="F35" s="89"/>
      <c r="G35" s="81">
        <f t="shared" ref="G35" si="19">E35+F35</f>
        <v>3200</v>
      </c>
      <c r="H35" s="133">
        <v>0</v>
      </c>
      <c r="I35" s="134">
        <v>333.35</v>
      </c>
      <c r="J35" s="134">
        <v>0</v>
      </c>
      <c r="K35" s="135">
        <f>H35+I35+J35</f>
        <v>333.35</v>
      </c>
      <c r="L35" s="26">
        <f>G35-K35</f>
        <v>2866.65</v>
      </c>
    </row>
    <row r="36" spans="1:14" ht="15.75" thickBot="1" x14ac:dyDescent="0.3">
      <c r="B36" s="244"/>
      <c r="C36" s="245"/>
      <c r="D36" s="74" t="s">
        <v>76</v>
      </c>
      <c r="E36" s="170">
        <v>600</v>
      </c>
      <c r="F36" s="90"/>
      <c r="G36" s="82">
        <f>E36+F36</f>
        <v>600</v>
      </c>
      <c r="H36" s="137">
        <v>0</v>
      </c>
      <c r="I36" s="134">
        <v>0</v>
      </c>
      <c r="J36" s="138">
        <v>0</v>
      </c>
      <c r="K36" s="139">
        <f>H36+I36+J36</f>
        <v>0</v>
      </c>
      <c r="L36" s="27">
        <f>G36-K36</f>
        <v>600</v>
      </c>
    </row>
    <row r="37" spans="1:14" ht="15.75" thickBot="1" x14ac:dyDescent="0.3">
      <c r="B37" s="246"/>
      <c r="C37" s="247"/>
      <c r="D37" s="8" t="s">
        <v>77</v>
      </c>
      <c r="E37" s="191">
        <f t="shared" ref="E37:L37" si="20">SUM(E33:E36)</f>
        <v>57800</v>
      </c>
      <c r="F37" s="192">
        <f t="shared" si="20"/>
        <v>0</v>
      </c>
      <c r="G37" s="193">
        <f t="shared" si="20"/>
        <v>57800</v>
      </c>
      <c r="H37" s="140">
        <f t="shared" si="20"/>
        <v>0</v>
      </c>
      <c r="I37" s="141">
        <f t="shared" si="20"/>
        <v>333.35</v>
      </c>
      <c r="J37" s="141">
        <f t="shared" si="20"/>
        <v>0</v>
      </c>
      <c r="K37" s="142">
        <f t="shared" si="20"/>
        <v>333.35</v>
      </c>
      <c r="L37" s="28">
        <f t="shared" si="20"/>
        <v>57466.65</v>
      </c>
      <c r="M37" s="9"/>
    </row>
    <row r="38" spans="1:14" ht="15.75" thickBot="1" x14ac:dyDescent="0.3">
      <c r="B38" s="238" t="s">
        <v>78</v>
      </c>
      <c r="C38" s="239"/>
      <c r="D38" s="240"/>
      <c r="E38" s="171">
        <v>0</v>
      </c>
      <c r="F38" s="91"/>
      <c r="G38" s="83">
        <f>E38+F38</f>
        <v>0</v>
      </c>
      <c r="H38" s="143">
        <v>0</v>
      </c>
      <c r="I38" s="144">
        <v>0</v>
      </c>
      <c r="J38" s="144">
        <v>0</v>
      </c>
      <c r="K38" s="145">
        <f t="shared" ref="K38" si="21">SUM(H38:J38)</f>
        <v>0</v>
      </c>
      <c r="L38" s="29">
        <f>G38-K38</f>
        <v>0</v>
      </c>
      <c r="M38" s="9"/>
    </row>
    <row r="39" spans="1:14" ht="15.75" thickBot="1" x14ac:dyDescent="0.3">
      <c r="B39" s="238" t="s">
        <v>79</v>
      </c>
      <c r="C39" s="239"/>
      <c r="D39" s="240"/>
      <c r="E39" s="171">
        <v>70507</v>
      </c>
      <c r="F39" s="91"/>
      <c r="G39" s="83">
        <f>E39+F39</f>
        <v>70507</v>
      </c>
      <c r="H39" s="143">
        <v>0</v>
      </c>
      <c r="I39" s="144">
        <f>(I32+I37)*0.085</f>
        <v>868.51555000000008</v>
      </c>
      <c r="J39" s="144">
        <v>0</v>
      </c>
      <c r="K39" s="145">
        <f>SUM(H39:J39)</f>
        <v>868.51555000000008</v>
      </c>
      <c r="L39" s="29">
        <f>G39-K39</f>
        <v>69638.484450000004</v>
      </c>
      <c r="M39" s="9"/>
    </row>
    <row r="40" spans="1:14" ht="15.75" thickBot="1" x14ac:dyDescent="0.3">
      <c r="B40" s="241" t="s">
        <v>80</v>
      </c>
      <c r="C40" s="242"/>
      <c r="D40" s="243"/>
      <c r="E40" s="86">
        <f>E32+E37+E38+E39</f>
        <v>900000</v>
      </c>
      <c r="F40" s="86">
        <f t="shared" ref="F40:G40" si="22">F32+F37+F38+F39</f>
        <v>0</v>
      </c>
      <c r="G40" s="86">
        <f t="shared" si="22"/>
        <v>900000</v>
      </c>
      <c r="H40" s="146">
        <f>H32+H37+H38+H39</f>
        <v>0</v>
      </c>
      <c r="I40" s="147">
        <f>I32+I37+I38+I39</f>
        <v>11086.34555</v>
      </c>
      <c r="J40" s="147">
        <f>J32</f>
        <v>0</v>
      </c>
      <c r="K40" s="147">
        <f>I40+J40</f>
        <v>11086.34555</v>
      </c>
      <c r="L40" s="30">
        <f>L32+L37+L38+L39</f>
        <v>888913.65445000003</v>
      </c>
      <c r="M40" s="10"/>
      <c r="N40" s="10"/>
    </row>
    <row r="41" spans="1:14" x14ac:dyDescent="0.25">
      <c r="B41" s="153" t="str">
        <f>IF(F11="Standard Policy*","*Refer to UNDP Readiness and Preparatory Support Framework Agreement for further guidance: https://www.greenclimate.fund/document/readiness-framework-agreement-undp","")</f>
        <v>*Refer to UNDP Readiness and Preparatory Support Framework Agreement for further guidance: https://www.greenclimate.fund/document/readiness-framework-agreement-undp</v>
      </c>
      <c r="E41" s="176">
        <f>+E32+E38+E37</f>
        <v>829493</v>
      </c>
      <c r="F41" s="176"/>
      <c r="G41" s="110"/>
      <c r="I41" s="179"/>
      <c r="J41" s="179"/>
      <c r="K41" s="176"/>
      <c r="L41" s="176"/>
      <c r="N41" s="10"/>
    </row>
    <row r="42" spans="1:14" ht="18.75" x14ac:dyDescent="0.25">
      <c r="C42" s="235" t="s">
        <v>34</v>
      </c>
      <c r="D42" s="236"/>
      <c r="E42" s="236"/>
      <c r="F42" s="236"/>
      <c r="G42" s="236"/>
      <c r="H42" s="236"/>
      <c r="I42" s="236"/>
      <c r="J42" s="236"/>
      <c r="K42" s="236"/>
      <c r="L42" s="236"/>
    </row>
    <row r="43" spans="1:14" ht="3.75" customHeight="1" x14ac:dyDescent="0.25"/>
    <row r="44" spans="1:14" ht="22.5" x14ac:dyDescent="0.25">
      <c r="C44" s="33" t="s">
        <v>11</v>
      </c>
      <c r="D44" s="92" t="s">
        <v>16</v>
      </c>
      <c r="E44" s="93" t="s">
        <v>37</v>
      </c>
      <c r="F44" s="93" t="s">
        <v>24</v>
      </c>
      <c r="G44" s="118" t="s">
        <v>38</v>
      </c>
      <c r="H44" s="43" t="s">
        <v>63</v>
      </c>
      <c r="I44" s="44" t="s">
        <v>81</v>
      </c>
      <c r="J44" s="45" t="s">
        <v>30</v>
      </c>
      <c r="K44" s="43" t="s">
        <v>65</v>
      </c>
      <c r="L44" s="34" t="s">
        <v>60</v>
      </c>
    </row>
    <row r="45" spans="1:14" ht="28.5" customHeight="1" x14ac:dyDescent="0.25">
      <c r="C45" s="126" t="str">
        <f>+B12</f>
        <v>Outcome 3.1: 
Adaptation planning governance and institutional coordination strengthened</v>
      </c>
      <c r="D45" s="94">
        <f>E18</f>
        <v>275193</v>
      </c>
      <c r="E45" s="99">
        <f>IF(EXACT($B12,$B14),IF(EXACT($B12,$B16),IF(EXACT($B12,$B19),SUM(F$12:F$13,F$14:F$15,F$16:F$17),SUM(F$12:F$13,F$14:F$15,F$16:F$17)),SUM(F$12:F$13,F$14:F$15)),SUM(F$12:F$17))</f>
        <v>0</v>
      </c>
      <c r="F45" s="99">
        <f>+D45+E45</f>
        <v>275193</v>
      </c>
      <c r="G45" s="119">
        <f>IF(ISERROR(E45/D45),IF(AND(ISERROR(E45/D45),E45=0)=TRUE,0/100,IF(AND(ISERROR(E45/D45),E45=0)=FALSE,100/100,E45/D45)),E45/D45)</f>
        <v>0</v>
      </c>
      <c r="H45" s="35">
        <f>H18</f>
        <v>0</v>
      </c>
      <c r="I45" s="36">
        <f>I18</f>
        <v>8272.91</v>
      </c>
      <c r="J45" s="36">
        <f>J18</f>
        <v>0</v>
      </c>
      <c r="K45" s="37">
        <f>SUM(H45:J45)</f>
        <v>8272.91</v>
      </c>
      <c r="L45" s="38">
        <f>F45-K45</f>
        <v>266920.09000000003</v>
      </c>
    </row>
    <row r="46" spans="1:14" ht="40.5" customHeight="1" x14ac:dyDescent="0.25">
      <c r="C46" s="127" t="str">
        <f>B19</f>
        <v>Outcome 3.2: 
Evidence produced to design adaptation solutions for maximum impact</v>
      </c>
      <c r="D46" s="95">
        <f>SUM(E26)</f>
        <v>401500</v>
      </c>
      <c r="E46" s="100">
        <f>IF(EXACT($B12,$B14),,IF(EXACT($B14,$B16),IF(EXACT($B14,$B19),SUM(F$19:F$25),SUM(F$16:F$17))))</f>
        <v>0</v>
      </c>
      <c r="F46" s="100">
        <f>+D46+E46</f>
        <v>401500</v>
      </c>
      <c r="G46" s="120">
        <f t="shared" ref="G46:G51" si="23">IF(ISERROR(E46/D46),IF(AND(ISERROR(E46/D46),E46=0)=TRUE,0/100,IF(AND(ISERROR(E46/D46),E46=0)=FALSE,100/100,E46/D46)),E46/D46)</f>
        <v>0</v>
      </c>
      <c r="H46" s="39">
        <f>SUM(H26)</f>
        <v>0</v>
      </c>
      <c r="I46" s="40">
        <f>SUM(I26)</f>
        <v>1611.57</v>
      </c>
      <c r="J46" s="41">
        <f>SUM(J26)</f>
        <v>0</v>
      </c>
      <c r="K46" s="41">
        <f t="shared" ref="K46:K51" si="24">SUM(H46:J46)</f>
        <v>1611.57</v>
      </c>
      <c r="L46" s="42">
        <f>F46-K46</f>
        <v>399888.43</v>
      </c>
    </row>
    <row r="47" spans="1:14" ht="20.25" customHeight="1" x14ac:dyDescent="0.25">
      <c r="C47" s="127" t="str">
        <f>B27</f>
        <v>Outcome 3.3:
Private sector engagement in adaptation catalyzed</v>
      </c>
      <c r="D47" s="95">
        <f>E28</f>
        <v>25000</v>
      </c>
      <c r="E47" s="100">
        <f>IF(EXACT($B14,$B16),,IF(EXACT($B16,$B19),SUM(F$16:F$17,F$19:F$25),SUM(F$16:F$17)))</f>
        <v>0</v>
      </c>
      <c r="F47" s="100">
        <f>+D47+E47</f>
        <v>25000</v>
      </c>
      <c r="G47" s="120">
        <f t="shared" si="23"/>
        <v>0</v>
      </c>
      <c r="H47" s="39">
        <f>H28</f>
        <v>0</v>
      </c>
      <c r="I47" s="40">
        <f>I28</f>
        <v>0</v>
      </c>
      <c r="J47" s="41">
        <f>J28</f>
        <v>0</v>
      </c>
      <c r="K47" s="41">
        <f t="shared" si="24"/>
        <v>0</v>
      </c>
      <c r="L47" s="42">
        <f>F47-K47</f>
        <v>25000</v>
      </c>
    </row>
    <row r="48" spans="1:14" ht="38.25" customHeight="1" x14ac:dyDescent="0.25">
      <c r="C48" s="127" t="str">
        <f>B29</f>
        <v>Outcome 3.4:
Adaptation finance increased</v>
      </c>
      <c r="D48" s="95">
        <f>SUM(E31)</f>
        <v>70000</v>
      </c>
      <c r="E48" s="100">
        <f>IF(EXACT($B16,$B19),,SUM(F$19:F$25))</f>
        <v>0</v>
      </c>
      <c r="F48" s="100">
        <f t="shared" ref="F48" si="25">+D48+E48</f>
        <v>70000</v>
      </c>
      <c r="G48" s="120">
        <f t="shared" si="23"/>
        <v>0</v>
      </c>
      <c r="H48" s="39">
        <f>SUM(H31)</f>
        <v>0</v>
      </c>
      <c r="I48" s="40">
        <f>SUM(I31)</f>
        <v>0</v>
      </c>
      <c r="J48" s="41">
        <f>SUM(J31)</f>
        <v>0</v>
      </c>
      <c r="K48" s="41">
        <f t="shared" si="24"/>
        <v>0</v>
      </c>
      <c r="L48" s="42">
        <f t="shared" ref="L48" si="26">F48-K48</f>
        <v>70000</v>
      </c>
    </row>
    <row r="49" spans="3:12" ht="20.25" customHeight="1" x14ac:dyDescent="0.25">
      <c r="C49" s="77" t="str">
        <f>B33</f>
        <v>Project Management Cost</v>
      </c>
      <c r="D49" s="96">
        <f t="shared" ref="D49:E51" si="27">E37</f>
        <v>57800</v>
      </c>
      <c r="E49" s="101">
        <f t="shared" si="27"/>
        <v>0</v>
      </c>
      <c r="F49" s="101">
        <f>+D49+E49</f>
        <v>57800</v>
      </c>
      <c r="G49" s="120">
        <f t="shared" si="23"/>
        <v>0</v>
      </c>
      <c r="H49" s="48">
        <f t="shared" ref="H49:J51" si="28">H37</f>
        <v>0</v>
      </c>
      <c r="I49" s="49">
        <f t="shared" si="28"/>
        <v>333.35</v>
      </c>
      <c r="J49" s="50">
        <f t="shared" si="28"/>
        <v>0</v>
      </c>
      <c r="K49" s="50">
        <f t="shared" si="24"/>
        <v>333.35</v>
      </c>
      <c r="L49" s="51">
        <f>F49-K49</f>
        <v>57466.65</v>
      </c>
    </row>
    <row r="50" spans="3:12" ht="20.25" customHeight="1" x14ac:dyDescent="0.25">
      <c r="C50" s="77" t="str">
        <f>B38</f>
        <v>Contingency</v>
      </c>
      <c r="D50" s="96">
        <f t="shared" si="27"/>
        <v>0</v>
      </c>
      <c r="E50" s="101">
        <f t="shared" si="27"/>
        <v>0</v>
      </c>
      <c r="F50" s="101">
        <f>+D50+E50</f>
        <v>0</v>
      </c>
      <c r="G50" s="120">
        <f t="shared" si="23"/>
        <v>0</v>
      </c>
      <c r="H50" s="48">
        <f>H38</f>
        <v>0</v>
      </c>
      <c r="I50" s="49">
        <f t="shared" si="28"/>
        <v>0</v>
      </c>
      <c r="J50" s="50">
        <f t="shared" si="28"/>
        <v>0</v>
      </c>
      <c r="K50" s="50">
        <f t="shared" si="24"/>
        <v>0</v>
      </c>
      <c r="L50" s="51">
        <f>F50-K50</f>
        <v>0</v>
      </c>
    </row>
    <row r="51" spans="3:12" ht="25.5" customHeight="1" x14ac:dyDescent="0.25">
      <c r="C51" s="78" t="str">
        <f>B39</f>
        <v>Delivery Partner Fee  (Refer to 'Guidance' tab on use of DP Fee)</v>
      </c>
      <c r="D51" s="97">
        <f t="shared" si="27"/>
        <v>70507</v>
      </c>
      <c r="E51" s="102">
        <f t="shared" si="27"/>
        <v>0</v>
      </c>
      <c r="F51" s="102">
        <f>+D51+E51</f>
        <v>70507</v>
      </c>
      <c r="G51" s="121">
        <f t="shared" si="23"/>
        <v>0</v>
      </c>
      <c r="H51" s="52">
        <f>H39</f>
        <v>0</v>
      </c>
      <c r="I51" s="53">
        <f t="shared" si="28"/>
        <v>868.51555000000008</v>
      </c>
      <c r="J51" s="54">
        <f t="shared" si="28"/>
        <v>0</v>
      </c>
      <c r="K51" s="54">
        <f t="shared" si="24"/>
        <v>868.51555000000008</v>
      </c>
      <c r="L51" s="55">
        <f>F51-K51</f>
        <v>69638.484450000004</v>
      </c>
    </row>
    <row r="52" spans="3:12" x14ac:dyDescent="0.25">
      <c r="C52" s="31" t="s">
        <v>80</v>
      </c>
      <c r="D52" s="98">
        <f>SUM(D45:D51)</f>
        <v>900000</v>
      </c>
      <c r="E52" s="103">
        <f>SUM(E45:E51)</f>
        <v>0</v>
      </c>
      <c r="F52" s="103">
        <f>SUM(F45:F51)</f>
        <v>900000</v>
      </c>
      <c r="G52" s="122">
        <f>AVERAGE(G45:G51)</f>
        <v>0</v>
      </c>
      <c r="H52" s="148">
        <f>SUM(H45:H51)</f>
        <v>0</v>
      </c>
      <c r="I52" s="149">
        <f>SUM(I45:I51)</f>
        <v>11086.34555</v>
      </c>
      <c r="J52" s="149">
        <f>SUM(J45:J51)</f>
        <v>0</v>
      </c>
      <c r="K52" s="150">
        <f>SUM(K45:K51)</f>
        <v>11086.34555</v>
      </c>
      <c r="L52" s="32">
        <f>SUM(L45:L51)</f>
        <v>888913.65445000003</v>
      </c>
    </row>
    <row r="54" spans="3:12" ht="21.75" hidden="1" customHeight="1" x14ac:dyDescent="0.25">
      <c r="C54" s="235" t="s">
        <v>34</v>
      </c>
      <c r="D54" s="236"/>
      <c r="E54" s="236"/>
      <c r="F54" s="236"/>
      <c r="G54" s="236"/>
      <c r="H54" s="236"/>
      <c r="I54" s="236"/>
      <c r="J54" s="236"/>
      <c r="K54" s="236"/>
      <c r="L54" s="236"/>
    </row>
    <row r="55" spans="3:12" ht="3.75" hidden="1" customHeight="1" thickBot="1" x14ac:dyDescent="0.3"/>
    <row r="56" spans="3:12" ht="22.5" hidden="1" x14ac:dyDescent="0.25">
      <c r="C56" s="33" t="s">
        <v>14</v>
      </c>
      <c r="D56" s="92" t="s">
        <v>16</v>
      </c>
      <c r="E56" s="93" t="s">
        <v>37</v>
      </c>
      <c r="F56" s="93" t="s">
        <v>24</v>
      </c>
      <c r="G56" s="118" t="s">
        <v>38</v>
      </c>
      <c r="H56" s="43" t="s">
        <v>63</v>
      </c>
      <c r="I56" s="44" t="s">
        <v>81</v>
      </c>
      <c r="J56" s="45" t="s">
        <v>30</v>
      </c>
      <c r="K56" s="43" t="s">
        <v>65</v>
      </c>
      <c r="L56" s="34" t="s">
        <v>60</v>
      </c>
    </row>
    <row r="57" spans="3:12" ht="20.25" hidden="1" customHeight="1" x14ac:dyDescent="0.25">
      <c r="C57" s="75" t="s">
        <v>74</v>
      </c>
      <c r="D57" s="94">
        <f t="shared" ref="D57:D66" ca="1" si="29">SUMIF($D$12:$E$26,C57,$E$12:$E$26)</f>
        <v>1000</v>
      </c>
      <c r="E57" s="99">
        <f t="shared" ref="E57:E66" ca="1" si="30">SUMIF($D$12:$G$26,C57,$F$12:$F$26)</f>
        <v>0</v>
      </c>
      <c r="F57" s="99">
        <f ca="1">+D57+E57</f>
        <v>1000</v>
      </c>
      <c r="G57" s="119">
        <f ca="1">IF(ISERROR(E57/D57),IF(AND(ISERROR(E57/D57),E57=0)=TRUE,0/100,IF(AND(ISERROR(E57/D57),E57=0)=FALSE,100/100,E57/D57)),E57/D57)</f>
        <v>0</v>
      </c>
      <c r="H57" s="35">
        <f t="shared" ref="H57:H66" ca="1" si="31">SUMIF($D$12:$H$26,C57,$H$12:$H$26)</f>
        <v>0</v>
      </c>
      <c r="I57" s="36">
        <f t="shared" ref="I57:I66" ca="1" si="32">SUMIF($D$12:$I$26,C57,$I$12:$I$26)</f>
        <v>0</v>
      </c>
      <c r="J57" s="36">
        <f t="shared" ref="J57:J66" ca="1" si="33">SUMIF($D$12:$J$26,C57,$J$12:$J$26)</f>
        <v>0</v>
      </c>
      <c r="K57" s="37">
        <f ca="1">SUM(H57:J57)</f>
        <v>0</v>
      </c>
      <c r="L57" s="38">
        <f ca="1">F57-K57</f>
        <v>1000</v>
      </c>
    </row>
    <row r="58" spans="3:12" ht="20.25" hidden="1" customHeight="1" x14ac:dyDescent="0.25">
      <c r="C58" s="76" t="s">
        <v>82</v>
      </c>
      <c r="D58" s="95">
        <f t="shared" ca="1" si="29"/>
        <v>0</v>
      </c>
      <c r="E58" s="100">
        <f t="shared" ca="1" si="30"/>
        <v>0</v>
      </c>
      <c r="F58" s="100">
        <f ca="1">+D58+E58</f>
        <v>0</v>
      </c>
      <c r="G58" s="120">
        <f t="shared" ref="G58:G69" ca="1" si="34">IF(ISERROR(E58/D58),IF(AND(ISERROR(E58/D58),E58=0)=TRUE,0/100,IF(AND(ISERROR(E58/D58),E58=0)=FALSE,100/100,E58/D58)),E58/D58)</f>
        <v>0</v>
      </c>
      <c r="H58" s="39">
        <f t="shared" ca="1" si="31"/>
        <v>0</v>
      </c>
      <c r="I58" s="40">
        <f t="shared" ca="1" si="32"/>
        <v>0</v>
      </c>
      <c r="J58" s="41">
        <f t="shared" ca="1" si="33"/>
        <v>0</v>
      </c>
      <c r="K58" s="41">
        <f t="shared" ref="K58:K69" ca="1" si="35">SUM(H58:J58)</f>
        <v>0</v>
      </c>
      <c r="L58" s="42">
        <f ca="1">F58-K58</f>
        <v>0</v>
      </c>
    </row>
    <row r="59" spans="3:12" ht="20.25" hidden="1" customHeight="1" x14ac:dyDescent="0.25">
      <c r="C59" s="76" t="s">
        <v>83</v>
      </c>
      <c r="D59" s="95">
        <f t="shared" ca="1" si="29"/>
        <v>20000</v>
      </c>
      <c r="E59" s="100">
        <f t="shared" ca="1" si="30"/>
        <v>0</v>
      </c>
      <c r="F59" s="100">
        <f ca="1">+D59+E59</f>
        <v>20000</v>
      </c>
      <c r="G59" s="120">
        <f t="shared" ca="1" si="34"/>
        <v>0</v>
      </c>
      <c r="H59" s="39">
        <f t="shared" ca="1" si="31"/>
        <v>0</v>
      </c>
      <c r="I59" s="40">
        <f t="shared" ca="1" si="32"/>
        <v>0</v>
      </c>
      <c r="J59" s="41">
        <f t="shared" ca="1" si="33"/>
        <v>0</v>
      </c>
      <c r="K59" s="41">
        <f t="shared" ca="1" si="35"/>
        <v>0</v>
      </c>
      <c r="L59" s="42">
        <f ca="1">F59-K59</f>
        <v>20000</v>
      </c>
    </row>
    <row r="60" spans="3:12" ht="20.25" hidden="1" customHeight="1" x14ac:dyDescent="0.25">
      <c r="C60" s="76" t="s">
        <v>69</v>
      </c>
      <c r="D60" s="95">
        <f t="shared" ca="1" si="29"/>
        <v>465000</v>
      </c>
      <c r="E60" s="100">
        <f t="shared" ca="1" si="30"/>
        <v>-215000</v>
      </c>
      <c r="F60" s="100">
        <f t="shared" ref="F60:F65" ca="1" si="36">+D60+E60</f>
        <v>250000</v>
      </c>
      <c r="G60" s="120">
        <f t="shared" ca="1" si="34"/>
        <v>-0.46236559139784944</v>
      </c>
      <c r="H60" s="39">
        <f t="shared" ca="1" si="31"/>
        <v>0</v>
      </c>
      <c r="I60" s="40">
        <f t="shared" ca="1" si="32"/>
        <v>0</v>
      </c>
      <c r="J60" s="41">
        <f t="shared" ca="1" si="33"/>
        <v>0</v>
      </c>
      <c r="K60" s="41">
        <f t="shared" ca="1" si="35"/>
        <v>0</v>
      </c>
      <c r="L60" s="42">
        <f t="shared" ref="L60:L65" ca="1" si="37">F60-K60</f>
        <v>250000</v>
      </c>
    </row>
    <row r="61" spans="3:12" ht="20.25" hidden="1" customHeight="1" x14ac:dyDescent="0.25">
      <c r="C61" s="76" t="s">
        <v>84</v>
      </c>
      <c r="D61" s="95">
        <f t="shared" ca="1" si="29"/>
        <v>0</v>
      </c>
      <c r="E61" s="100">
        <f t="shared" ca="1" si="30"/>
        <v>0</v>
      </c>
      <c r="F61" s="100">
        <f ca="1">+D61+E61</f>
        <v>0</v>
      </c>
      <c r="G61" s="120">
        <f t="shared" ca="1" si="34"/>
        <v>0</v>
      </c>
      <c r="H61" s="39">
        <f t="shared" ca="1" si="31"/>
        <v>0</v>
      </c>
      <c r="I61" s="40">
        <f t="shared" ca="1" si="32"/>
        <v>0</v>
      </c>
      <c r="J61" s="41">
        <f t="shared" ca="1" si="33"/>
        <v>0</v>
      </c>
      <c r="K61" s="41">
        <f t="shared" ca="1" si="35"/>
        <v>0</v>
      </c>
      <c r="L61" s="42">
        <f ca="1">F61-K61</f>
        <v>0</v>
      </c>
    </row>
    <row r="62" spans="3:12" ht="20.25" hidden="1" customHeight="1" x14ac:dyDescent="0.25">
      <c r="C62" s="76" t="s">
        <v>75</v>
      </c>
      <c r="D62" s="95">
        <f t="shared" ca="1" si="29"/>
        <v>8000</v>
      </c>
      <c r="E62" s="100">
        <f t="shared" ca="1" si="30"/>
        <v>0</v>
      </c>
      <c r="F62" s="100">
        <f ca="1">+D62+E62</f>
        <v>8000</v>
      </c>
      <c r="G62" s="120">
        <f t="shared" ca="1" si="34"/>
        <v>0</v>
      </c>
      <c r="H62" s="39">
        <f t="shared" ca="1" si="31"/>
        <v>0</v>
      </c>
      <c r="I62" s="40">
        <f t="shared" ca="1" si="32"/>
        <v>2214.73</v>
      </c>
      <c r="J62" s="41">
        <f t="shared" ca="1" si="33"/>
        <v>0</v>
      </c>
      <c r="K62" s="41">
        <f t="shared" ca="1" si="35"/>
        <v>2214.73</v>
      </c>
      <c r="L62" s="42">
        <f ca="1">F62-K62</f>
        <v>5785.27</v>
      </c>
    </row>
    <row r="63" spans="3:12" ht="20.25" hidden="1" customHeight="1" x14ac:dyDescent="0.25">
      <c r="C63" s="76" t="s">
        <v>76</v>
      </c>
      <c r="D63" s="95">
        <f t="shared" ca="1" si="29"/>
        <v>0</v>
      </c>
      <c r="E63" s="100">
        <f t="shared" ca="1" si="30"/>
        <v>0</v>
      </c>
      <c r="F63" s="100">
        <f ca="1">+D63+E63</f>
        <v>0</v>
      </c>
      <c r="G63" s="120">
        <f t="shared" ca="1" si="34"/>
        <v>0</v>
      </c>
      <c r="H63" s="39">
        <f t="shared" ca="1" si="31"/>
        <v>0</v>
      </c>
      <c r="I63" s="40">
        <f t="shared" ca="1" si="32"/>
        <v>0</v>
      </c>
      <c r="J63" s="41">
        <f t="shared" ca="1" si="33"/>
        <v>0</v>
      </c>
      <c r="K63" s="41">
        <f t="shared" ca="1" si="35"/>
        <v>0</v>
      </c>
      <c r="L63" s="42">
        <f ca="1">F63-K63</f>
        <v>0</v>
      </c>
    </row>
    <row r="64" spans="3:12" ht="20.25" hidden="1" customHeight="1" x14ac:dyDescent="0.25">
      <c r="C64" s="76" t="s">
        <v>85</v>
      </c>
      <c r="D64" s="95">
        <f t="shared" ca="1" si="29"/>
        <v>0</v>
      </c>
      <c r="E64" s="100">
        <f t="shared" ca="1" si="30"/>
        <v>0</v>
      </c>
      <c r="F64" s="100">
        <f ca="1">+D64+E64</f>
        <v>0</v>
      </c>
      <c r="G64" s="120">
        <f t="shared" ca="1" si="34"/>
        <v>0</v>
      </c>
      <c r="H64" s="39">
        <f t="shared" ca="1" si="31"/>
        <v>0</v>
      </c>
      <c r="I64" s="40">
        <f t="shared" ca="1" si="32"/>
        <v>0</v>
      </c>
      <c r="J64" s="41">
        <f t="shared" ca="1" si="33"/>
        <v>0</v>
      </c>
      <c r="K64" s="41">
        <f t="shared" ca="1" si="35"/>
        <v>0</v>
      </c>
      <c r="L64" s="42">
        <f ca="1">F64-K64</f>
        <v>0</v>
      </c>
    </row>
    <row r="65" spans="3:12" ht="20.25" hidden="1" customHeight="1" x14ac:dyDescent="0.25">
      <c r="C65" s="76" t="s">
        <v>67</v>
      </c>
      <c r="D65" s="95">
        <f t="shared" ca="1" si="29"/>
        <v>0</v>
      </c>
      <c r="E65" s="100">
        <f t="shared" ca="1" si="30"/>
        <v>0</v>
      </c>
      <c r="F65" s="100">
        <f t="shared" ca="1" si="36"/>
        <v>0</v>
      </c>
      <c r="G65" s="120">
        <f t="shared" ca="1" si="34"/>
        <v>0</v>
      </c>
      <c r="H65" s="39">
        <f t="shared" ca="1" si="31"/>
        <v>0</v>
      </c>
      <c r="I65" s="40">
        <f t="shared" ca="1" si="32"/>
        <v>0</v>
      </c>
      <c r="J65" s="41">
        <f t="shared" ca="1" si="33"/>
        <v>0</v>
      </c>
      <c r="K65" s="41">
        <f t="shared" ca="1" si="35"/>
        <v>0</v>
      </c>
      <c r="L65" s="42">
        <f t="shared" ca="1" si="37"/>
        <v>0</v>
      </c>
    </row>
    <row r="66" spans="3:12" ht="20.25" hidden="1" customHeight="1" x14ac:dyDescent="0.25">
      <c r="C66" s="76" t="s">
        <v>66</v>
      </c>
      <c r="D66" s="95">
        <f t="shared" ca="1" si="29"/>
        <v>45693</v>
      </c>
      <c r="E66" s="100">
        <f t="shared" ca="1" si="30"/>
        <v>0</v>
      </c>
      <c r="F66" s="100">
        <f ca="1">+D66+E66</f>
        <v>45693</v>
      </c>
      <c r="G66" s="120">
        <f t="shared" ca="1" si="34"/>
        <v>0</v>
      </c>
      <c r="H66" s="39">
        <f t="shared" ca="1" si="31"/>
        <v>0</v>
      </c>
      <c r="I66" s="40">
        <f t="shared" ca="1" si="32"/>
        <v>6307.9000000000005</v>
      </c>
      <c r="J66" s="41">
        <f t="shared" ca="1" si="33"/>
        <v>0</v>
      </c>
      <c r="K66" s="41">
        <f t="shared" ca="1" si="35"/>
        <v>6307.9000000000005</v>
      </c>
      <c r="L66" s="42">
        <f ca="1">F66-K66</f>
        <v>39385.1</v>
      </c>
    </row>
    <row r="67" spans="3:12" ht="20.25" hidden="1" customHeight="1" x14ac:dyDescent="0.25">
      <c r="C67" s="77" t="str">
        <f>B33</f>
        <v>Project Management Cost</v>
      </c>
      <c r="D67" s="96">
        <f t="shared" ref="D67:E69" si="38">E37</f>
        <v>57800</v>
      </c>
      <c r="E67" s="101">
        <f t="shared" si="38"/>
        <v>0</v>
      </c>
      <c r="F67" s="101">
        <f>+D67+E67</f>
        <v>57800</v>
      </c>
      <c r="G67" s="120">
        <f t="shared" si="34"/>
        <v>0</v>
      </c>
      <c r="H67" s="48">
        <f t="shared" ref="H67:J69" si="39">H37</f>
        <v>0</v>
      </c>
      <c r="I67" s="49">
        <f t="shared" si="39"/>
        <v>333.35</v>
      </c>
      <c r="J67" s="50">
        <f t="shared" si="39"/>
        <v>0</v>
      </c>
      <c r="K67" s="50">
        <f t="shared" si="35"/>
        <v>333.35</v>
      </c>
      <c r="L67" s="51">
        <f>F67-K67</f>
        <v>57466.65</v>
      </c>
    </row>
    <row r="68" spans="3:12" ht="20.25" hidden="1" customHeight="1" x14ac:dyDescent="0.25">
      <c r="C68" s="77" t="str">
        <f>B38</f>
        <v>Contingency</v>
      </c>
      <c r="D68" s="96">
        <f t="shared" si="38"/>
        <v>0</v>
      </c>
      <c r="E68" s="101">
        <f t="shared" si="38"/>
        <v>0</v>
      </c>
      <c r="F68" s="101">
        <f>+D68+E68</f>
        <v>0</v>
      </c>
      <c r="G68" s="120">
        <f t="shared" si="34"/>
        <v>0</v>
      </c>
      <c r="H68" s="48">
        <f>H38</f>
        <v>0</v>
      </c>
      <c r="I68" s="49">
        <f t="shared" si="39"/>
        <v>0</v>
      </c>
      <c r="J68" s="50">
        <f t="shared" si="39"/>
        <v>0</v>
      </c>
      <c r="K68" s="50">
        <f t="shared" si="35"/>
        <v>0</v>
      </c>
      <c r="L68" s="51">
        <f>F68-K68</f>
        <v>0</v>
      </c>
    </row>
    <row r="69" spans="3:12" ht="25.5" hidden="1" customHeight="1" thickBot="1" x14ac:dyDescent="0.3">
      <c r="C69" s="78" t="str">
        <f>B39</f>
        <v>Delivery Partner Fee  (Refer to 'Guidance' tab on use of DP Fee)</v>
      </c>
      <c r="D69" s="97">
        <f t="shared" si="38"/>
        <v>70507</v>
      </c>
      <c r="E69" s="102">
        <f t="shared" si="38"/>
        <v>0</v>
      </c>
      <c r="F69" s="102">
        <f>+D69+E69</f>
        <v>70507</v>
      </c>
      <c r="G69" s="121">
        <f t="shared" si="34"/>
        <v>0</v>
      </c>
      <c r="H69" s="52">
        <f>H39</f>
        <v>0</v>
      </c>
      <c r="I69" s="53">
        <f t="shared" si="39"/>
        <v>868.51555000000008</v>
      </c>
      <c r="J69" s="54">
        <f t="shared" si="39"/>
        <v>0</v>
      </c>
      <c r="K69" s="54">
        <f t="shared" si="35"/>
        <v>868.51555000000008</v>
      </c>
      <c r="L69" s="55">
        <f>F69-K69</f>
        <v>69638.484450000004</v>
      </c>
    </row>
    <row r="70" spans="3:12" hidden="1" x14ac:dyDescent="0.25">
      <c r="C70" s="31" t="s">
        <v>80</v>
      </c>
      <c r="D70" s="98">
        <f ca="1">SUM(D57:D69)</f>
        <v>668000</v>
      </c>
      <c r="E70" s="103">
        <f ca="1">SUM(E57:E69)</f>
        <v>-215000</v>
      </c>
      <c r="F70" s="103">
        <f ca="1">SUM(F57:F69)</f>
        <v>453000</v>
      </c>
      <c r="G70" s="122">
        <f ca="1">AVERAGE(G57:G69)</f>
        <v>-3.5566583953680724E-2</v>
      </c>
      <c r="H70" s="148">
        <f ca="1">SUM(H57:H69)</f>
        <v>0</v>
      </c>
      <c r="I70" s="149">
        <f t="shared" ref="I70:K70" ca="1" si="40">SUM(I57:I69)</f>
        <v>9724.4955500000015</v>
      </c>
      <c r="J70" s="149">
        <f t="shared" ca="1" si="40"/>
        <v>0</v>
      </c>
      <c r="K70" s="150">
        <f t="shared" ca="1" si="40"/>
        <v>9724.4955500000015</v>
      </c>
      <c r="L70" s="32">
        <f ca="1">SUM(L57:L69)</f>
        <v>443275.50445000001</v>
      </c>
    </row>
    <row r="71" spans="3:12" ht="6.95" hidden="1" customHeight="1" x14ac:dyDescent="0.25"/>
  </sheetData>
  <sheetProtection formatCells="0" formatColumns="0" insertRows="0"/>
  <mergeCells count="36">
    <mergeCell ref="B27:B28"/>
    <mergeCell ref="B29:B31"/>
    <mergeCell ref="D29:D30"/>
    <mergeCell ref="H5:L5"/>
    <mergeCell ref="H6:L6"/>
    <mergeCell ref="H7:L7"/>
    <mergeCell ref="H8:L8"/>
    <mergeCell ref="C54:L54"/>
    <mergeCell ref="H10:K10"/>
    <mergeCell ref="L10:L11"/>
    <mergeCell ref="B38:D38"/>
    <mergeCell ref="B39:D39"/>
    <mergeCell ref="B40:D40"/>
    <mergeCell ref="B33:C37"/>
    <mergeCell ref="B19:B26"/>
    <mergeCell ref="C16:C17"/>
    <mergeCell ref="C19:C25"/>
    <mergeCell ref="C42:L42"/>
    <mergeCell ref="B32:D32"/>
    <mergeCell ref="E29:E30"/>
    <mergeCell ref="F29:F30"/>
    <mergeCell ref="G29:G30"/>
    <mergeCell ref="L29:L30"/>
    <mergeCell ref="B2:E2"/>
    <mergeCell ref="B10:B11"/>
    <mergeCell ref="C10:C11"/>
    <mergeCell ref="D10:D11"/>
    <mergeCell ref="C12:C13"/>
    <mergeCell ref="B12:B18"/>
    <mergeCell ref="B9:L9"/>
    <mergeCell ref="B5:D5"/>
    <mergeCell ref="B6:D6"/>
    <mergeCell ref="B7:D7"/>
    <mergeCell ref="B8:D8"/>
    <mergeCell ref="H4:L4"/>
    <mergeCell ref="C14:C15"/>
  </mergeCells>
  <conditionalFormatting sqref="F11">
    <cfRule type="expression" dxfId="11" priority="9">
      <formula>$F$11="Select Applicable Policy"</formula>
    </cfRule>
  </conditionalFormatting>
  <conditionalFormatting sqref="G45:G48">
    <cfRule type="expression" dxfId="10" priority="16">
      <formula>AND($F$11="Standard Policy",$G45&lt;-20%)</formula>
    </cfRule>
    <cfRule type="expression" dxfId="9" priority="17">
      <formula>AND($F$11="Standard Policy",$G45&gt;20%)</formula>
    </cfRule>
    <cfRule type="expression" dxfId="8" priority="18">
      <formula>AND($F$11="COVID Adaptive Measures",$G45&lt;-20%)</formula>
    </cfRule>
    <cfRule type="expression" dxfId="7" priority="19">
      <formula>AND($F$11="COVID Adaptive Measures",$G45&gt;20%)</formula>
    </cfRule>
  </conditionalFormatting>
  <conditionalFormatting sqref="G49">
    <cfRule type="expression" dxfId="6" priority="14">
      <formula>AND($F$11="Standard Policy",($F$49/SUM($F$45:$F$48)&gt;7.5%))</formula>
    </cfRule>
    <cfRule type="expression" dxfId="5" priority="15">
      <formula>AND($F$11="COVID Adaptive Measures",($F$49/SUM($F$45:$F$48)&gt;12.5%))</formula>
    </cfRule>
  </conditionalFormatting>
  <conditionalFormatting sqref="G50">
    <cfRule type="cellIs" dxfId="4" priority="1" operator="notEqual">
      <formula>0</formula>
    </cfRule>
  </conditionalFormatting>
  <conditionalFormatting sqref="L12:L29 L31:L40 L45:L51">
    <cfRule type="cellIs" dxfId="3" priority="33" operator="lessThan">
      <formula>0</formula>
    </cfRule>
  </conditionalFormatting>
  <pageMargins left="0.25" right="0.25" top="0.5" bottom="0.5" header="0.3" footer="0.3"/>
  <pageSetup paperSize="9" scale="40" orientation="portrait" r:id="rId1"/>
  <headerFooter>
    <oddFooter>Page &amp;P of &amp;N</oddFooter>
  </headerFooter>
  <extLst>
    <ext xmlns:x14="http://schemas.microsoft.com/office/spreadsheetml/2009/9/main" uri="{CCE6A557-97BC-4b89-ADB6-D9C93CAAB3DF}">
      <x14:dataValidations xmlns:xm="http://schemas.microsoft.com/office/excel/2006/main" xWindow="336" yWindow="512" count="2">
        <x14:dataValidation type="list" allowBlank="1" showInputMessage="1" showErrorMessage="1" promptTitle="Select from list" prompt="Select from list" xr:uid="{69C200C6-49A8-4F9B-BCB5-B7E0F2E4597D}">
          <x14:formula1>
            <xm:f>'Budget Category '!$A$2:$A$35</xm:f>
          </x14:formula1>
          <xm:sqref>C57:C66 D27 D19:D25 D33:D36 D12:D17 D29</xm:sqref>
        </x14:dataValidation>
        <x14:dataValidation type="list" showErrorMessage="1" xr:uid="{4B3118C7-2619-45AE-A2D3-AA5355DF5AA4}">
          <x14:formula1>
            <xm:f>Policy!$A$2:$A$7</xm:f>
          </x14:formula1>
          <xm:sqref>F11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E615B-7D9A-4651-AD32-52D2E1358A74}">
  <sheetPr>
    <tabColor theme="4" tint="-0.249977111117893"/>
    <pageSetUpPr fitToPage="1"/>
  </sheetPr>
  <dimension ref="A1:AN491"/>
  <sheetViews>
    <sheetView topLeftCell="A16" zoomScale="80" zoomScaleNormal="80" workbookViewId="0">
      <selection activeCell="G34" sqref="G34:K34"/>
    </sheetView>
  </sheetViews>
  <sheetFormatPr defaultColWidth="8.85546875" defaultRowHeight="14.25" x14ac:dyDescent="0.2"/>
  <cols>
    <col min="1" max="1" width="5.85546875" style="16" customWidth="1"/>
    <col min="2" max="2" width="15.28515625" style="16" customWidth="1"/>
    <col min="3" max="3" width="77.42578125" style="16" customWidth="1"/>
    <col min="4" max="4" width="13.28515625" style="16" customWidth="1"/>
    <col min="5" max="5" width="16.140625" style="16" customWidth="1"/>
    <col min="6" max="6" width="30.28515625" style="16" bestFit="1" customWidth="1"/>
    <col min="7" max="7" width="11.5703125" style="16" customWidth="1"/>
    <col min="8" max="8" width="12.140625" style="16" customWidth="1"/>
    <col min="9" max="9" width="14" style="16" customWidth="1"/>
    <col min="10" max="10" width="9.28515625" style="16" customWidth="1"/>
    <col min="11" max="11" width="8.5703125" style="16" customWidth="1"/>
    <col min="12" max="12" width="9.5703125" style="16" customWidth="1"/>
    <col min="13" max="40" width="8.85546875" style="286"/>
    <col min="41" max="16384" width="8.85546875" style="16"/>
  </cols>
  <sheetData>
    <row r="1" spans="1:40" ht="15" customHeight="1" x14ac:dyDescent="0.2">
      <c r="A1" s="354" t="s">
        <v>168</v>
      </c>
      <c r="B1" s="354"/>
      <c r="C1" s="354"/>
      <c r="D1" s="354"/>
      <c r="E1" s="354"/>
      <c r="F1" s="354"/>
      <c r="G1" s="354"/>
      <c r="H1" s="354"/>
      <c r="I1" s="354"/>
      <c r="J1" s="354"/>
      <c r="K1" s="354"/>
      <c r="L1" s="354"/>
    </row>
    <row r="2" spans="1:40" ht="19.5" customHeight="1" x14ac:dyDescent="0.2">
      <c r="A2" s="355" t="s">
        <v>167</v>
      </c>
      <c r="B2" s="355"/>
      <c r="C2" s="355"/>
      <c r="D2" s="355"/>
      <c r="E2" s="355"/>
      <c r="F2" s="355"/>
      <c r="G2" s="355"/>
      <c r="H2" s="355"/>
      <c r="I2" s="355"/>
      <c r="J2" s="355"/>
      <c r="K2" s="355"/>
      <c r="L2" s="355"/>
    </row>
    <row r="3" spans="1:40" s="353" customFormat="1" ht="15.75" customHeight="1" x14ac:dyDescent="0.25">
      <c r="A3" s="354" t="s">
        <v>166</v>
      </c>
      <c r="B3" s="354"/>
      <c r="C3" s="354"/>
      <c r="D3" s="354"/>
      <c r="E3" s="354"/>
      <c r="F3" s="354"/>
      <c r="G3" s="354"/>
      <c r="H3" s="354"/>
      <c r="I3" s="354"/>
      <c r="J3" s="354"/>
      <c r="K3" s="354"/>
      <c r="L3" s="354"/>
    </row>
    <row r="4" spans="1:40" ht="14.25" customHeight="1" x14ac:dyDescent="0.2">
      <c r="A4" s="352" t="s">
        <v>165</v>
      </c>
      <c r="B4" s="352"/>
      <c r="C4" s="352"/>
      <c r="D4" s="352"/>
      <c r="E4" s="352"/>
      <c r="F4" s="352"/>
      <c r="G4" s="352"/>
      <c r="H4" s="352"/>
      <c r="I4" s="352"/>
      <c r="J4" s="352"/>
      <c r="K4" s="352"/>
      <c r="L4" s="352"/>
    </row>
    <row r="5" spans="1:40" ht="62.1" customHeight="1" x14ac:dyDescent="0.2">
      <c r="A5" s="351"/>
      <c r="B5" s="351"/>
      <c r="C5" s="351"/>
      <c r="D5" s="351"/>
      <c r="E5" s="351"/>
      <c r="F5" s="351"/>
      <c r="G5" s="351"/>
      <c r="H5" s="351"/>
      <c r="I5" s="351"/>
      <c r="J5" s="351"/>
      <c r="K5" s="351"/>
      <c r="L5" s="351"/>
    </row>
    <row r="6" spans="1:40" ht="156.75" thickBot="1" x14ac:dyDescent="0.25">
      <c r="A6" s="348" t="s">
        <v>164</v>
      </c>
      <c r="B6" s="348" t="s">
        <v>163</v>
      </c>
      <c r="C6" s="349" t="s">
        <v>162</v>
      </c>
      <c r="D6" s="348" t="s">
        <v>161</v>
      </c>
      <c r="E6" s="349" t="s">
        <v>160</v>
      </c>
      <c r="F6" s="349" t="s">
        <v>159</v>
      </c>
      <c r="G6" s="348" t="s">
        <v>158</v>
      </c>
      <c r="H6" s="350" t="s">
        <v>157</v>
      </c>
      <c r="I6" s="349" t="s">
        <v>156</v>
      </c>
      <c r="J6" s="348" t="s">
        <v>155</v>
      </c>
      <c r="K6" s="348" t="s">
        <v>154</v>
      </c>
      <c r="L6" s="348" t="s">
        <v>54</v>
      </c>
    </row>
    <row r="7" spans="1:40" s="332" customFormat="1" ht="84" x14ac:dyDescent="0.2">
      <c r="A7" s="331">
        <v>1</v>
      </c>
      <c r="B7" s="330" t="s">
        <v>128</v>
      </c>
      <c r="C7" s="302" t="s">
        <v>153</v>
      </c>
      <c r="D7" s="301" t="s">
        <v>132</v>
      </c>
      <c r="E7" s="329">
        <v>145000</v>
      </c>
      <c r="F7" s="329"/>
      <c r="G7" s="302" t="s">
        <v>131</v>
      </c>
      <c r="H7" s="302" t="s">
        <v>152</v>
      </c>
      <c r="I7" s="328" t="s">
        <v>123</v>
      </c>
      <c r="J7" s="327" t="s">
        <v>122</v>
      </c>
      <c r="K7" s="327" t="s">
        <v>122</v>
      </c>
      <c r="L7" s="326"/>
      <c r="M7" s="333"/>
      <c r="N7" s="333"/>
      <c r="O7" s="333"/>
      <c r="P7" s="333"/>
      <c r="Q7" s="333"/>
      <c r="R7" s="333"/>
      <c r="S7" s="333"/>
      <c r="T7" s="333"/>
      <c r="U7" s="333"/>
      <c r="V7" s="333"/>
      <c r="W7" s="333"/>
      <c r="X7" s="333"/>
      <c r="Y7" s="333"/>
      <c r="Z7" s="333"/>
      <c r="AA7" s="333"/>
      <c r="AB7" s="333"/>
      <c r="AC7" s="333"/>
      <c r="AD7" s="333"/>
      <c r="AE7" s="333"/>
      <c r="AF7" s="333"/>
      <c r="AG7" s="333"/>
      <c r="AH7" s="333"/>
      <c r="AI7" s="333"/>
      <c r="AJ7" s="333"/>
      <c r="AK7" s="333"/>
      <c r="AL7" s="333"/>
      <c r="AM7" s="333"/>
      <c r="AN7" s="333"/>
    </row>
    <row r="8" spans="1:40" s="332" customFormat="1" x14ac:dyDescent="0.2">
      <c r="A8" s="323">
        <v>1</v>
      </c>
      <c r="B8" s="322" t="s">
        <v>119</v>
      </c>
      <c r="C8" s="321"/>
      <c r="D8" s="301"/>
      <c r="E8" s="347"/>
      <c r="F8" s="347"/>
      <c r="G8" s="339"/>
      <c r="H8" s="340"/>
      <c r="I8" s="346"/>
      <c r="J8" s="316"/>
      <c r="K8" s="316"/>
      <c r="L8" s="315"/>
      <c r="M8" s="333"/>
      <c r="N8" s="333"/>
      <c r="O8" s="333"/>
      <c r="P8" s="333"/>
      <c r="Q8" s="333"/>
      <c r="R8" s="333"/>
      <c r="S8" s="333"/>
      <c r="T8" s="333"/>
      <c r="U8" s="333"/>
      <c r="V8" s="333"/>
      <c r="W8" s="333"/>
      <c r="X8" s="333"/>
      <c r="Y8" s="333"/>
      <c r="Z8" s="333"/>
      <c r="AA8" s="333"/>
      <c r="AB8" s="333"/>
      <c r="AC8" s="333"/>
      <c r="AD8" s="333"/>
      <c r="AE8" s="333"/>
      <c r="AF8" s="333"/>
      <c r="AG8" s="333"/>
      <c r="AH8" s="333"/>
      <c r="AI8" s="333"/>
      <c r="AJ8" s="333"/>
      <c r="AK8" s="333"/>
      <c r="AL8" s="333"/>
      <c r="AM8" s="333"/>
      <c r="AN8" s="333"/>
    </row>
    <row r="9" spans="1:40" s="332" customFormat="1" ht="15" thickBot="1" x14ac:dyDescent="0.25">
      <c r="A9" s="338">
        <v>1</v>
      </c>
      <c r="B9" s="337" t="s">
        <v>118</v>
      </c>
      <c r="C9" s="311"/>
      <c r="D9" s="311"/>
      <c r="E9" s="336"/>
      <c r="F9" s="336"/>
      <c r="G9" s="334"/>
      <c r="H9" s="335"/>
      <c r="I9" s="334"/>
      <c r="J9" s="306"/>
      <c r="K9" s="306"/>
      <c r="L9" s="305"/>
      <c r="M9" s="333"/>
      <c r="N9" s="333"/>
      <c r="O9" s="333"/>
      <c r="P9" s="333"/>
      <c r="Q9" s="333"/>
      <c r="R9" s="333"/>
      <c r="S9" s="333"/>
      <c r="T9" s="333"/>
      <c r="U9" s="333"/>
      <c r="V9" s="333"/>
      <c r="W9" s="333"/>
      <c r="X9" s="333"/>
      <c r="Y9" s="333"/>
      <c r="Z9" s="333"/>
      <c r="AA9" s="333"/>
      <c r="AB9" s="333"/>
      <c r="AC9" s="333"/>
      <c r="AD9" s="333"/>
      <c r="AE9" s="333"/>
      <c r="AF9" s="333"/>
      <c r="AG9" s="333"/>
      <c r="AH9" s="333"/>
      <c r="AI9" s="333"/>
      <c r="AJ9" s="333"/>
      <c r="AK9" s="333"/>
      <c r="AL9" s="333"/>
      <c r="AM9" s="333"/>
      <c r="AN9" s="333"/>
    </row>
    <row r="10" spans="1:40" s="332" customFormat="1" ht="48" x14ac:dyDescent="0.2">
      <c r="A10" s="345">
        <v>2</v>
      </c>
      <c r="B10" s="344" t="s">
        <v>128</v>
      </c>
      <c r="C10" s="302" t="s">
        <v>151</v>
      </c>
      <c r="D10" s="301" t="s">
        <v>132</v>
      </c>
      <c r="E10" s="329">
        <v>20000</v>
      </c>
      <c r="F10" s="329"/>
      <c r="G10" s="324" t="s">
        <v>131</v>
      </c>
      <c r="H10" s="302" t="s">
        <v>150</v>
      </c>
      <c r="I10" s="328" t="s">
        <v>123</v>
      </c>
      <c r="J10" s="327" t="s">
        <v>129</v>
      </c>
      <c r="K10" s="327" t="s">
        <v>129</v>
      </c>
      <c r="L10" s="326"/>
      <c r="M10" s="333"/>
      <c r="N10" s="333"/>
      <c r="O10" s="333"/>
      <c r="P10" s="333"/>
      <c r="Q10" s="333"/>
      <c r="R10" s="333"/>
      <c r="S10" s="333"/>
      <c r="T10" s="333"/>
      <c r="U10" s="333"/>
      <c r="V10" s="333"/>
      <c r="W10" s="333"/>
      <c r="X10" s="333"/>
      <c r="Y10" s="333"/>
      <c r="Z10" s="333"/>
      <c r="AA10" s="333"/>
      <c r="AB10" s="333"/>
      <c r="AC10" s="333"/>
      <c r="AD10" s="333"/>
      <c r="AE10" s="333"/>
      <c r="AF10" s="333"/>
      <c r="AG10" s="333"/>
      <c r="AH10" s="333"/>
      <c r="AI10" s="333"/>
      <c r="AJ10" s="333"/>
      <c r="AK10" s="333"/>
      <c r="AL10" s="333"/>
      <c r="AM10" s="333"/>
      <c r="AN10" s="333"/>
    </row>
    <row r="11" spans="1:40" s="332" customFormat="1" x14ac:dyDescent="0.2">
      <c r="A11" s="343">
        <v>2</v>
      </c>
      <c r="B11" s="342" t="s">
        <v>119</v>
      </c>
      <c r="C11" s="301"/>
      <c r="D11" s="301"/>
      <c r="E11" s="341"/>
      <c r="F11" s="341"/>
      <c r="G11" s="339"/>
      <c r="H11" s="340"/>
      <c r="I11" s="339"/>
      <c r="J11" s="316"/>
      <c r="K11" s="316"/>
      <c r="L11" s="315"/>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3"/>
      <c r="AJ11" s="333"/>
      <c r="AK11" s="333"/>
      <c r="AL11" s="333"/>
      <c r="AM11" s="333"/>
      <c r="AN11" s="333"/>
    </row>
    <row r="12" spans="1:40" s="332" customFormat="1" ht="15" thickBot="1" x14ac:dyDescent="0.25">
      <c r="A12" s="338">
        <v>2</v>
      </c>
      <c r="B12" s="337" t="s">
        <v>118</v>
      </c>
      <c r="C12" s="311"/>
      <c r="D12" s="311"/>
      <c r="E12" s="336"/>
      <c r="F12" s="336"/>
      <c r="G12" s="334"/>
      <c r="H12" s="335"/>
      <c r="I12" s="334"/>
      <c r="J12" s="306"/>
      <c r="K12" s="306"/>
      <c r="L12" s="305"/>
      <c r="M12" s="333"/>
      <c r="N12" s="333"/>
      <c r="O12" s="333"/>
      <c r="P12" s="333"/>
      <c r="Q12" s="333"/>
      <c r="R12" s="333"/>
      <c r="S12" s="333"/>
      <c r="T12" s="333"/>
      <c r="U12" s="333"/>
      <c r="V12" s="333"/>
      <c r="W12" s="333"/>
      <c r="X12" s="333"/>
      <c r="Y12" s="333"/>
      <c r="Z12" s="333"/>
      <c r="AA12" s="333"/>
      <c r="AB12" s="333"/>
      <c r="AC12" s="333"/>
      <c r="AD12" s="333"/>
      <c r="AE12" s="333"/>
      <c r="AF12" s="333"/>
      <c r="AG12" s="333"/>
      <c r="AH12" s="333"/>
      <c r="AI12" s="333"/>
      <c r="AJ12" s="333"/>
      <c r="AK12" s="333"/>
      <c r="AL12" s="333"/>
      <c r="AM12" s="333"/>
      <c r="AN12" s="333"/>
    </row>
    <row r="13" spans="1:40" s="332" customFormat="1" ht="156" x14ac:dyDescent="0.2">
      <c r="A13" s="331">
        <v>3</v>
      </c>
      <c r="B13" s="330" t="s">
        <v>128</v>
      </c>
      <c r="C13" s="302" t="s">
        <v>149</v>
      </c>
      <c r="D13" s="301" t="s">
        <v>132</v>
      </c>
      <c r="E13" s="300">
        <v>320000</v>
      </c>
      <c r="F13" s="300"/>
      <c r="G13" s="324" t="s">
        <v>131</v>
      </c>
      <c r="H13" s="298" t="s">
        <v>145</v>
      </c>
      <c r="I13" s="325" t="s">
        <v>123</v>
      </c>
      <c r="J13" s="296" t="s">
        <v>129</v>
      </c>
      <c r="K13" s="296" t="s">
        <v>129</v>
      </c>
      <c r="L13" s="295"/>
      <c r="M13" s="333"/>
      <c r="N13" s="333"/>
      <c r="O13" s="333"/>
      <c r="P13" s="333"/>
      <c r="Q13" s="333"/>
      <c r="R13" s="333"/>
      <c r="S13" s="333"/>
      <c r="T13" s="333"/>
      <c r="U13" s="333"/>
      <c r="V13" s="333"/>
      <c r="W13" s="333"/>
      <c r="X13" s="333"/>
      <c r="Y13" s="333"/>
      <c r="Z13" s="333"/>
      <c r="AA13" s="333"/>
      <c r="AB13" s="333"/>
      <c r="AC13" s="333"/>
      <c r="AD13" s="333"/>
      <c r="AE13" s="333"/>
      <c r="AF13" s="333"/>
      <c r="AG13" s="333"/>
      <c r="AH13" s="333"/>
      <c r="AI13" s="333"/>
      <c r="AJ13" s="333"/>
      <c r="AK13" s="333"/>
      <c r="AL13" s="333"/>
      <c r="AM13" s="333"/>
      <c r="AN13" s="333"/>
    </row>
    <row r="14" spans="1:40" s="332" customFormat="1" x14ac:dyDescent="0.2">
      <c r="A14" s="343">
        <v>3</v>
      </c>
      <c r="B14" s="342" t="s">
        <v>119</v>
      </c>
      <c r="C14" s="301"/>
      <c r="D14" s="301"/>
      <c r="E14" s="341"/>
      <c r="F14" s="341"/>
      <c r="G14" s="339"/>
      <c r="H14" s="340"/>
      <c r="I14" s="339"/>
      <c r="J14" s="316"/>
      <c r="K14" s="316"/>
      <c r="L14" s="315"/>
      <c r="M14" s="333"/>
      <c r="N14" s="333"/>
      <c r="O14" s="333"/>
      <c r="P14" s="333"/>
      <c r="Q14" s="333"/>
      <c r="R14" s="333"/>
      <c r="S14" s="333"/>
      <c r="T14" s="333"/>
      <c r="U14" s="333"/>
      <c r="V14" s="333"/>
      <c r="W14" s="333"/>
      <c r="X14" s="333"/>
      <c r="Y14" s="333"/>
      <c r="Z14" s="333"/>
      <c r="AA14" s="333"/>
      <c r="AB14" s="333"/>
      <c r="AC14" s="333"/>
      <c r="AD14" s="333"/>
      <c r="AE14" s="333"/>
      <c r="AF14" s="333"/>
      <c r="AG14" s="333"/>
      <c r="AH14" s="333"/>
      <c r="AI14" s="333"/>
      <c r="AJ14" s="333"/>
      <c r="AK14" s="333"/>
      <c r="AL14" s="333"/>
      <c r="AM14" s="333"/>
      <c r="AN14" s="333"/>
    </row>
    <row r="15" spans="1:40" s="332" customFormat="1" ht="15" thickBot="1" x14ac:dyDescent="0.25">
      <c r="A15" s="338">
        <v>3</v>
      </c>
      <c r="B15" s="337" t="s">
        <v>118</v>
      </c>
      <c r="C15" s="311"/>
      <c r="D15" s="311"/>
      <c r="E15" s="336"/>
      <c r="F15" s="336"/>
      <c r="G15" s="334"/>
      <c r="H15" s="335"/>
      <c r="I15" s="334"/>
      <c r="J15" s="306"/>
      <c r="K15" s="306"/>
      <c r="L15" s="305"/>
      <c r="M15" s="333"/>
      <c r="N15" s="333"/>
      <c r="O15" s="333"/>
      <c r="P15" s="333"/>
      <c r="Q15" s="333"/>
      <c r="R15" s="333"/>
      <c r="S15" s="333"/>
      <c r="T15" s="333"/>
      <c r="U15" s="333"/>
      <c r="V15" s="333"/>
      <c r="W15" s="333"/>
      <c r="X15" s="333"/>
      <c r="Y15" s="333"/>
      <c r="Z15" s="333"/>
      <c r="AA15" s="333"/>
      <c r="AB15" s="333"/>
      <c r="AC15" s="333"/>
      <c r="AD15" s="333"/>
      <c r="AE15" s="333"/>
      <c r="AF15" s="333"/>
      <c r="AG15" s="333"/>
      <c r="AH15" s="333"/>
      <c r="AI15" s="333"/>
      <c r="AJ15" s="333"/>
      <c r="AK15" s="333"/>
      <c r="AL15" s="333"/>
      <c r="AM15" s="333"/>
      <c r="AN15" s="333"/>
    </row>
    <row r="16" spans="1:40" ht="96" x14ac:dyDescent="0.2">
      <c r="A16" s="331">
        <v>4</v>
      </c>
      <c r="B16" s="330" t="s">
        <v>128</v>
      </c>
      <c r="C16" s="302" t="s">
        <v>148</v>
      </c>
      <c r="D16" s="301" t="s">
        <v>147</v>
      </c>
      <c r="E16" s="329">
        <v>225000</v>
      </c>
      <c r="F16" s="329"/>
      <c r="G16" s="302" t="s">
        <v>146</v>
      </c>
      <c r="H16" s="302" t="s">
        <v>145</v>
      </c>
      <c r="I16" s="328" t="s">
        <v>123</v>
      </c>
      <c r="J16" s="327" t="s">
        <v>129</v>
      </c>
      <c r="K16" s="327" t="s">
        <v>129</v>
      </c>
      <c r="L16" s="326"/>
    </row>
    <row r="17" spans="1:12" x14ac:dyDescent="0.2">
      <c r="A17" s="323">
        <v>4</v>
      </c>
      <c r="B17" s="322" t="s">
        <v>119</v>
      </c>
      <c r="C17" s="321"/>
      <c r="D17" s="301"/>
      <c r="E17" s="320"/>
      <c r="F17" s="320"/>
      <c r="G17" s="319"/>
      <c r="H17" s="318"/>
      <c r="I17" s="317"/>
      <c r="J17" s="316"/>
      <c r="K17" s="316"/>
      <c r="L17" s="315"/>
    </row>
    <row r="18" spans="1:12" ht="15" thickBot="1" x14ac:dyDescent="0.25">
      <c r="A18" s="314">
        <v>4</v>
      </c>
      <c r="B18" s="313" t="s">
        <v>118</v>
      </c>
      <c r="C18" s="311"/>
      <c r="D18" s="311"/>
      <c r="E18" s="310"/>
      <c r="F18" s="310"/>
      <c r="G18" s="309"/>
      <c r="H18" s="308"/>
      <c r="I18" s="307"/>
      <c r="J18" s="306"/>
      <c r="K18" s="306"/>
      <c r="L18" s="305"/>
    </row>
    <row r="19" spans="1:12" ht="36" x14ac:dyDescent="0.2">
      <c r="A19" s="304">
        <v>5</v>
      </c>
      <c r="B19" s="303" t="s">
        <v>128</v>
      </c>
      <c r="C19" s="302" t="s">
        <v>144</v>
      </c>
      <c r="D19" s="301" t="s">
        <v>126</v>
      </c>
      <c r="E19" s="300">
        <v>45693</v>
      </c>
      <c r="F19" s="300"/>
      <c r="G19" s="325" t="s">
        <v>141</v>
      </c>
      <c r="H19" s="298" t="s">
        <v>140</v>
      </c>
      <c r="I19" s="297" t="s">
        <v>123</v>
      </c>
      <c r="J19" s="296" t="s">
        <v>122</v>
      </c>
      <c r="K19" s="296" t="str">
        <f>Table3[[#This Row],[Date of initiating procurement (Tender Issuence) ]]</f>
        <v>Y1/Q1</v>
      </c>
      <c r="L19" s="295"/>
    </row>
    <row r="20" spans="1:12" x14ac:dyDescent="0.2">
      <c r="A20" s="323">
        <v>5</v>
      </c>
      <c r="B20" s="322" t="s">
        <v>119</v>
      </c>
      <c r="C20" s="321"/>
      <c r="D20" s="301"/>
      <c r="E20" s="320"/>
      <c r="F20" s="320"/>
      <c r="G20" s="319"/>
      <c r="H20" s="318"/>
      <c r="I20" s="317"/>
      <c r="J20" s="316"/>
      <c r="K20" s="316"/>
      <c r="L20" s="315"/>
    </row>
    <row r="21" spans="1:12" ht="15" thickBot="1" x14ac:dyDescent="0.25">
      <c r="A21" s="314">
        <v>5</v>
      </c>
      <c r="B21" s="313" t="s">
        <v>118</v>
      </c>
      <c r="C21" s="312"/>
      <c r="D21" s="311"/>
      <c r="E21" s="310"/>
      <c r="F21" s="310"/>
      <c r="G21" s="309"/>
      <c r="H21" s="308"/>
      <c r="I21" s="307"/>
      <c r="J21" s="306"/>
      <c r="K21" s="306"/>
      <c r="L21" s="305"/>
    </row>
    <row r="22" spans="1:12" ht="24" x14ac:dyDescent="0.2">
      <c r="A22" s="304">
        <v>6</v>
      </c>
      <c r="B22" s="303" t="s">
        <v>128</v>
      </c>
      <c r="C22" s="302" t="s">
        <v>143</v>
      </c>
      <c r="D22" s="301" t="s">
        <v>142</v>
      </c>
      <c r="E22" s="300">
        <v>8000</v>
      </c>
      <c r="F22" s="300"/>
      <c r="G22" s="325" t="s">
        <v>141</v>
      </c>
      <c r="H22" s="298" t="s">
        <v>140</v>
      </c>
      <c r="I22" s="297" t="s">
        <v>123</v>
      </c>
      <c r="J22" s="296" t="s">
        <v>122</v>
      </c>
      <c r="K22" s="296" t="str">
        <f>Table3[[#This Row],[Date of initiating procurement (Tender Issuence) ]]</f>
        <v>Y1/Q1</v>
      </c>
      <c r="L22" s="295"/>
    </row>
    <row r="23" spans="1:12" x14ac:dyDescent="0.2">
      <c r="A23" s="323">
        <v>6</v>
      </c>
      <c r="B23" s="322" t="s">
        <v>119</v>
      </c>
      <c r="C23" s="321"/>
      <c r="D23" s="301"/>
      <c r="E23" s="320"/>
      <c r="F23" s="320"/>
      <c r="G23" s="319"/>
      <c r="H23" s="318"/>
      <c r="I23" s="317"/>
      <c r="J23" s="316"/>
      <c r="K23" s="316"/>
      <c r="L23" s="315"/>
    </row>
    <row r="24" spans="1:12" ht="15" thickBot="1" x14ac:dyDescent="0.25">
      <c r="A24" s="314">
        <v>6</v>
      </c>
      <c r="B24" s="313" t="s">
        <v>118</v>
      </c>
      <c r="C24" s="312"/>
      <c r="D24" s="311"/>
      <c r="E24" s="310"/>
      <c r="F24" s="310"/>
      <c r="G24" s="309"/>
      <c r="H24" s="308"/>
      <c r="I24" s="307"/>
      <c r="J24" s="306"/>
      <c r="K24" s="306"/>
      <c r="L24" s="305"/>
    </row>
    <row r="25" spans="1:12" ht="36" x14ac:dyDescent="0.2">
      <c r="A25" s="304">
        <v>7</v>
      </c>
      <c r="B25" s="303" t="s">
        <v>128</v>
      </c>
      <c r="C25" s="302" t="s">
        <v>139</v>
      </c>
      <c r="D25" s="301" t="s">
        <v>126</v>
      </c>
      <c r="E25" s="300">
        <v>6000</v>
      </c>
      <c r="F25" s="300"/>
      <c r="G25" s="298" t="s">
        <v>138</v>
      </c>
      <c r="H25" s="298" t="s">
        <v>137</v>
      </c>
      <c r="I25" s="297" t="s">
        <v>123</v>
      </c>
      <c r="J25" s="296" t="s">
        <v>136</v>
      </c>
      <c r="K25" s="296" t="str">
        <f>Table3[[#This Row],[Date of initiating procurement (Tender Issuence) ]]</f>
        <v>Y1/Q3</v>
      </c>
      <c r="L25" s="295"/>
    </row>
    <row r="26" spans="1:12" x14ac:dyDescent="0.2">
      <c r="A26" s="323">
        <v>7</v>
      </c>
      <c r="B26" s="322" t="s">
        <v>119</v>
      </c>
      <c r="C26" s="321"/>
      <c r="D26" s="301"/>
      <c r="E26" s="320"/>
      <c r="F26" s="320"/>
      <c r="G26" s="319"/>
      <c r="H26" s="318"/>
      <c r="I26" s="317"/>
      <c r="J26" s="316"/>
      <c r="K26" s="316"/>
      <c r="L26" s="315"/>
    </row>
    <row r="27" spans="1:12" ht="15" thickBot="1" x14ac:dyDescent="0.25">
      <c r="A27" s="314">
        <v>7</v>
      </c>
      <c r="B27" s="313" t="s">
        <v>118</v>
      </c>
      <c r="C27" s="312"/>
      <c r="D27" s="311"/>
      <c r="E27" s="310"/>
      <c r="F27" s="310"/>
      <c r="G27" s="309"/>
      <c r="H27" s="308"/>
      <c r="I27" s="307"/>
      <c r="J27" s="306"/>
      <c r="K27" s="306"/>
      <c r="L27" s="305"/>
    </row>
    <row r="28" spans="1:12" ht="72" x14ac:dyDescent="0.2">
      <c r="A28" s="304">
        <v>8</v>
      </c>
      <c r="B28" s="303" t="s">
        <v>128</v>
      </c>
      <c r="C28" s="302" t="s">
        <v>135</v>
      </c>
      <c r="D28" s="301" t="s">
        <v>132</v>
      </c>
      <c r="E28" s="300">
        <v>30000</v>
      </c>
      <c r="F28" s="300"/>
      <c r="G28" s="324" t="s">
        <v>131</v>
      </c>
      <c r="H28" s="298" t="s">
        <v>134</v>
      </c>
      <c r="I28" s="297" t="s">
        <v>123</v>
      </c>
      <c r="J28" s="296" t="s">
        <v>129</v>
      </c>
      <c r="K28" s="296" t="str">
        <f>Table3[[#This Row],[Date of initiating procurement (Tender Issuence) ]]</f>
        <v>Y1/Q2</v>
      </c>
      <c r="L28" s="295"/>
    </row>
    <row r="29" spans="1:12" x14ac:dyDescent="0.2">
      <c r="A29" s="323">
        <v>8</v>
      </c>
      <c r="B29" s="322" t="s">
        <v>119</v>
      </c>
      <c r="C29" s="321"/>
      <c r="D29" s="301"/>
      <c r="E29" s="320"/>
      <c r="F29" s="320"/>
      <c r="G29" s="319"/>
      <c r="H29" s="318"/>
      <c r="I29" s="317"/>
      <c r="J29" s="316"/>
      <c r="K29" s="316"/>
      <c r="L29" s="315"/>
    </row>
    <row r="30" spans="1:12" ht="15" thickBot="1" x14ac:dyDescent="0.25">
      <c r="A30" s="314">
        <v>8</v>
      </c>
      <c r="B30" s="313" t="s">
        <v>118</v>
      </c>
      <c r="C30" s="312"/>
      <c r="D30" s="311"/>
      <c r="E30" s="310"/>
      <c r="F30" s="310"/>
      <c r="G30" s="309"/>
      <c r="H30" s="308"/>
      <c r="I30" s="307"/>
      <c r="J30" s="306"/>
      <c r="K30" s="306"/>
      <c r="L30" s="305"/>
    </row>
    <row r="31" spans="1:12" ht="72" x14ac:dyDescent="0.2">
      <c r="A31" s="304">
        <v>9</v>
      </c>
      <c r="B31" s="303" t="s">
        <v>128</v>
      </c>
      <c r="C31" s="302" t="s">
        <v>133</v>
      </c>
      <c r="D31" s="301" t="s">
        <v>132</v>
      </c>
      <c r="E31" s="300">
        <v>18000</v>
      </c>
      <c r="F31" s="300"/>
      <c r="G31" s="324" t="s">
        <v>131</v>
      </c>
      <c r="H31" s="298" t="s">
        <v>130</v>
      </c>
      <c r="I31" s="297" t="s">
        <v>123</v>
      </c>
      <c r="J31" s="296" t="s">
        <v>129</v>
      </c>
      <c r="K31" s="296" t="str">
        <f>Table3[[#This Row],[Date of initiating procurement (Tender Issuence) ]]</f>
        <v>Y1/Q2</v>
      </c>
      <c r="L31" s="295"/>
    </row>
    <row r="32" spans="1:12" x14ac:dyDescent="0.2">
      <c r="A32" s="323">
        <v>9</v>
      </c>
      <c r="B32" s="322" t="s">
        <v>119</v>
      </c>
      <c r="C32" s="321"/>
      <c r="D32" s="301"/>
      <c r="E32" s="320"/>
      <c r="F32" s="320"/>
      <c r="G32" s="319"/>
      <c r="H32" s="318"/>
      <c r="I32" s="317"/>
      <c r="J32" s="316"/>
      <c r="K32" s="316"/>
      <c r="L32" s="315"/>
    </row>
    <row r="33" spans="1:12" ht="15" thickBot="1" x14ac:dyDescent="0.25">
      <c r="A33" s="314">
        <v>9</v>
      </c>
      <c r="B33" s="313" t="s">
        <v>118</v>
      </c>
      <c r="C33" s="312"/>
      <c r="D33" s="311"/>
      <c r="E33" s="310"/>
      <c r="F33" s="310"/>
      <c r="G33" s="309"/>
      <c r="H33" s="308"/>
      <c r="I33" s="307"/>
      <c r="J33" s="306"/>
      <c r="K33" s="306"/>
      <c r="L33" s="305"/>
    </row>
    <row r="34" spans="1:12" ht="36" x14ac:dyDescent="0.2">
      <c r="A34" s="304">
        <v>10</v>
      </c>
      <c r="B34" s="303" t="s">
        <v>128</v>
      </c>
      <c r="C34" s="302" t="s">
        <v>127</v>
      </c>
      <c r="D34" s="301" t="s">
        <v>126</v>
      </c>
      <c r="E34" s="300">
        <v>1000</v>
      </c>
      <c r="F34" s="299"/>
      <c r="G34" s="298" t="s">
        <v>125</v>
      </c>
      <c r="H34" s="298" t="s">
        <v>124</v>
      </c>
      <c r="I34" s="297" t="s">
        <v>123</v>
      </c>
      <c r="J34" s="296" t="s">
        <v>122</v>
      </c>
      <c r="K34" s="296" t="s">
        <v>121</v>
      </c>
      <c r="L34" s="295"/>
    </row>
    <row r="35" spans="1:12" ht="24.75" customHeight="1" x14ac:dyDescent="0.2">
      <c r="A35" s="294"/>
      <c r="B35" s="294" t="s">
        <v>120</v>
      </c>
      <c r="C35" s="294" t="s">
        <v>111</v>
      </c>
      <c r="D35" s="294"/>
      <c r="E35" s="293">
        <f>E7+E10+E13+E16+E19+E22+E25+E28+E31+E34</f>
        <v>818693</v>
      </c>
      <c r="F35" s="293"/>
      <c r="G35" s="291"/>
      <c r="H35" s="292"/>
      <c r="I35" s="291"/>
      <c r="J35" s="291"/>
      <c r="K35" s="291"/>
      <c r="L35" s="291"/>
    </row>
    <row r="36" spans="1:12" ht="28.5" customHeight="1" x14ac:dyDescent="0.2">
      <c r="A36" s="294"/>
      <c r="B36" s="294" t="s">
        <v>119</v>
      </c>
      <c r="C36" s="294" t="s">
        <v>111</v>
      </c>
      <c r="D36" s="294"/>
      <c r="E36" s="293">
        <f>SUM(E8+E11+E17+E20+E23+E26+E29+E32)</f>
        <v>0</v>
      </c>
      <c r="F36" s="293"/>
      <c r="G36" s="291"/>
      <c r="H36" s="292"/>
      <c r="I36" s="291"/>
      <c r="J36" s="291"/>
      <c r="K36" s="291"/>
      <c r="L36" s="291"/>
    </row>
    <row r="37" spans="1:12" ht="27.95" customHeight="1" x14ac:dyDescent="0.2">
      <c r="A37" s="294"/>
      <c r="B37" s="294" t="s">
        <v>118</v>
      </c>
      <c r="C37" s="294" t="s">
        <v>111</v>
      </c>
      <c r="D37" s="294"/>
      <c r="E37" s="293">
        <f>SUM(E9+E12+E18+E21+E24+E27+E30+E33)</f>
        <v>0</v>
      </c>
      <c r="F37" s="293"/>
      <c r="G37" s="291"/>
      <c r="H37" s="292"/>
      <c r="I37" s="291"/>
      <c r="J37" s="291"/>
      <c r="K37" s="291"/>
      <c r="L37" s="291"/>
    </row>
    <row r="38" spans="1:12" x14ac:dyDescent="0.2">
      <c r="C38" s="286"/>
      <c r="D38" s="286"/>
      <c r="E38" s="286"/>
      <c r="F38" s="286"/>
      <c r="G38" s="286"/>
      <c r="H38" s="286"/>
      <c r="I38" s="286"/>
      <c r="J38" s="286"/>
      <c r="K38" s="286"/>
      <c r="L38" s="286"/>
    </row>
    <row r="39" spans="1:12" ht="24" x14ac:dyDescent="0.2">
      <c r="B39" s="290" t="s">
        <v>117</v>
      </c>
      <c r="C39" s="286"/>
      <c r="D39" s="286"/>
      <c r="E39" s="286"/>
      <c r="F39" s="286"/>
      <c r="G39" s="286"/>
      <c r="H39" s="286"/>
      <c r="I39" s="286"/>
      <c r="J39" s="286"/>
      <c r="K39" s="286"/>
      <c r="L39" s="286"/>
    </row>
    <row r="40" spans="1:12" ht="21" customHeight="1" x14ac:dyDescent="0.2">
      <c r="B40" s="289" t="s">
        <v>116</v>
      </c>
      <c r="C40" s="289" t="s">
        <v>111</v>
      </c>
      <c r="D40" s="289"/>
      <c r="E40" s="287">
        <f>SUMIF(D7:D34,"Goods",E7:E34)</f>
        <v>8000</v>
      </c>
      <c r="F40" s="286"/>
      <c r="G40" s="286"/>
      <c r="H40" s="286"/>
      <c r="I40" s="286"/>
      <c r="J40" s="286"/>
      <c r="K40" s="286"/>
      <c r="L40" s="286"/>
    </row>
    <row r="41" spans="1:12" ht="36" x14ac:dyDescent="0.2">
      <c r="B41" s="288" t="s">
        <v>115</v>
      </c>
      <c r="C41" s="288" t="s">
        <v>111</v>
      </c>
      <c r="D41" s="288"/>
      <c r="E41" s="287">
        <f>SUMIF(D7:D34,"Non-Consulting Services",E7:E34)</f>
        <v>52693</v>
      </c>
      <c r="F41" s="286"/>
      <c r="G41" s="286"/>
      <c r="H41" s="286"/>
      <c r="I41" s="286"/>
      <c r="J41" s="286"/>
      <c r="K41" s="286"/>
      <c r="L41" s="286"/>
    </row>
    <row r="42" spans="1:12" ht="22.5" customHeight="1" x14ac:dyDescent="0.2">
      <c r="B42" s="289" t="s">
        <v>114</v>
      </c>
      <c r="C42" s="289" t="s">
        <v>111</v>
      </c>
      <c r="D42" s="289"/>
      <c r="E42" s="287">
        <f>SUMIF(D7:D34,"Works",E7:E34)</f>
        <v>0</v>
      </c>
      <c r="F42" s="286"/>
      <c r="G42" s="286"/>
      <c r="H42" s="286"/>
      <c r="I42" s="286"/>
      <c r="J42" s="286"/>
      <c r="K42" s="286"/>
      <c r="L42" s="286"/>
    </row>
    <row r="43" spans="1:12" ht="36" x14ac:dyDescent="0.2">
      <c r="B43" s="289" t="s">
        <v>113</v>
      </c>
      <c r="C43" s="289" t="s">
        <v>111</v>
      </c>
      <c r="D43" s="289"/>
      <c r="E43" s="287">
        <f>SUMIF(D7:D34,"Consulting Services (Professional Firms)",E7:E34)</f>
        <v>225000</v>
      </c>
      <c r="F43" s="286"/>
      <c r="G43" s="286"/>
      <c r="H43" s="286"/>
      <c r="I43" s="286"/>
      <c r="J43" s="286"/>
      <c r="K43" s="286"/>
      <c r="L43" s="286"/>
    </row>
    <row r="44" spans="1:12" ht="36" x14ac:dyDescent="0.2">
      <c r="B44" s="288" t="s">
        <v>112</v>
      </c>
      <c r="C44" s="288" t="s">
        <v>111</v>
      </c>
      <c r="D44" s="288"/>
      <c r="E44" s="287">
        <f>SUMIF(D7:D34,"Consulting Services (Individual Consultants)",E7:E34)</f>
        <v>533000</v>
      </c>
      <c r="F44" s="286"/>
      <c r="G44" s="286"/>
      <c r="H44" s="286"/>
      <c r="I44" s="286"/>
      <c r="J44" s="286"/>
      <c r="K44" s="286"/>
      <c r="L44" s="286"/>
    </row>
    <row r="45" spans="1:12" x14ac:dyDescent="0.2">
      <c r="C45" s="286"/>
      <c r="D45" s="286"/>
      <c r="E45" s="286"/>
      <c r="F45" s="286"/>
      <c r="G45" s="286"/>
      <c r="H45" s="286"/>
      <c r="I45" s="286"/>
      <c r="J45" s="286"/>
      <c r="K45" s="286"/>
      <c r="L45" s="286"/>
    </row>
    <row r="46" spans="1:12" x14ac:dyDescent="0.2">
      <c r="C46" s="286"/>
      <c r="D46" s="286"/>
      <c r="E46" s="286"/>
      <c r="F46" s="286"/>
      <c r="G46" s="286"/>
      <c r="H46" s="286"/>
      <c r="I46" s="286"/>
      <c r="J46" s="286"/>
      <c r="K46" s="286"/>
      <c r="L46" s="286"/>
    </row>
    <row r="47" spans="1:12" x14ac:dyDescent="0.2">
      <c r="C47" s="286"/>
      <c r="D47" s="286"/>
      <c r="E47" s="286"/>
      <c r="F47" s="286"/>
      <c r="G47" s="286"/>
      <c r="H47" s="286"/>
      <c r="I47" s="286"/>
      <c r="J47" s="286"/>
      <c r="K47" s="286"/>
      <c r="L47" s="286"/>
    </row>
    <row r="48" spans="1:12" x14ac:dyDescent="0.2">
      <c r="C48" s="286"/>
      <c r="D48" s="286"/>
      <c r="E48" s="286"/>
      <c r="F48" s="286"/>
      <c r="G48" s="286"/>
      <c r="H48" s="286"/>
      <c r="I48" s="286"/>
      <c r="J48" s="286"/>
      <c r="K48" s="286"/>
      <c r="L48" s="286"/>
    </row>
    <row r="49" spans="3:12" x14ac:dyDescent="0.2">
      <c r="C49" s="286"/>
      <c r="D49" s="286"/>
      <c r="E49" s="286"/>
      <c r="F49" s="286"/>
      <c r="G49" s="286"/>
      <c r="H49" s="286"/>
      <c r="I49" s="286"/>
      <c r="J49" s="286"/>
      <c r="K49" s="286"/>
      <c r="L49" s="286"/>
    </row>
    <row r="50" spans="3:12" x14ac:dyDescent="0.2">
      <c r="C50" s="286"/>
      <c r="D50" s="286"/>
      <c r="E50" s="286"/>
      <c r="F50" s="286"/>
      <c r="G50" s="286"/>
      <c r="H50" s="286"/>
      <c r="I50" s="286"/>
      <c r="J50" s="286"/>
      <c r="K50" s="286"/>
      <c r="L50" s="286"/>
    </row>
    <row r="51" spans="3:12" x14ac:dyDescent="0.2">
      <c r="C51" s="286"/>
      <c r="D51" s="286"/>
      <c r="E51" s="286"/>
      <c r="F51" s="286"/>
      <c r="G51" s="286"/>
      <c r="H51" s="286"/>
      <c r="I51" s="286"/>
      <c r="J51" s="286"/>
      <c r="K51" s="286"/>
      <c r="L51" s="286"/>
    </row>
    <row r="52" spans="3:12" x14ac:dyDescent="0.2">
      <c r="C52" s="286"/>
      <c r="D52" s="286"/>
      <c r="E52" s="286"/>
      <c r="F52" s="286"/>
      <c r="G52" s="286"/>
      <c r="H52" s="286"/>
      <c r="I52" s="286"/>
      <c r="J52" s="286"/>
      <c r="K52" s="286"/>
      <c r="L52" s="286"/>
    </row>
    <row r="53" spans="3:12" x14ac:dyDescent="0.2">
      <c r="C53" s="286"/>
      <c r="D53" s="286"/>
      <c r="E53" s="286"/>
      <c r="F53" s="286"/>
      <c r="G53" s="286"/>
      <c r="H53" s="286"/>
      <c r="I53" s="286"/>
      <c r="J53" s="286"/>
      <c r="K53" s="286"/>
      <c r="L53" s="286"/>
    </row>
    <row r="54" spans="3:12" x14ac:dyDescent="0.2">
      <c r="C54" s="286"/>
      <c r="D54" s="286"/>
      <c r="E54" s="286"/>
      <c r="F54" s="286"/>
      <c r="G54" s="286"/>
      <c r="H54" s="286"/>
      <c r="I54" s="286"/>
      <c r="J54" s="286"/>
      <c r="K54" s="286"/>
      <c r="L54" s="286"/>
    </row>
    <row r="55" spans="3:12" x14ac:dyDescent="0.2">
      <c r="C55" s="286"/>
      <c r="D55" s="286"/>
      <c r="E55" s="286"/>
      <c r="F55" s="286"/>
      <c r="G55" s="286"/>
      <c r="H55" s="286"/>
      <c r="I55" s="286"/>
      <c r="J55" s="286"/>
      <c r="K55" s="286"/>
      <c r="L55" s="286"/>
    </row>
    <row r="56" spans="3:12" x14ac:dyDescent="0.2">
      <c r="C56" s="286"/>
      <c r="D56" s="286"/>
      <c r="E56" s="286"/>
      <c r="F56" s="286"/>
      <c r="G56" s="286"/>
      <c r="H56" s="286"/>
      <c r="I56" s="286"/>
      <c r="J56" s="286"/>
      <c r="K56" s="286"/>
      <c r="L56" s="286"/>
    </row>
    <row r="57" spans="3:12" x14ac:dyDescent="0.2">
      <c r="C57" s="286"/>
      <c r="D57" s="286"/>
      <c r="E57" s="286"/>
      <c r="F57" s="286"/>
      <c r="G57" s="286"/>
      <c r="H57" s="286"/>
      <c r="I57" s="286"/>
      <c r="J57" s="286"/>
      <c r="K57" s="286"/>
      <c r="L57" s="286"/>
    </row>
    <row r="58" spans="3:12" x14ac:dyDescent="0.2">
      <c r="C58" s="286"/>
      <c r="D58" s="286"/>
      <c r="E58" s="286"/>
      <c r="F58" s="286"/>
      <c r="G58" s="286"/>
      <c r="H58" s="286"/>
      <c r="I58" s="286"/>
      <c r="J58" s="286"/>
      <c r="K58" s="286"/>
      <c r="L58" s="286"/>
    </row>
    <row r="59" spans="3:12" x14ac:dyDescent="0.2">
      <c r="C59" s="286"/>
      <c r="D59" s="286"/>
      <c r="E59" s="286"/>
      <c r="F59" s="286"/>
      <c r="G59" s="286"/>
      <c r="H59" s="286"/>
      <c r="I59" s="286"/>
      <c r="J59" s="286"/>
      <c r="K59" s="286"/>
      <c r="L59" s="286"/>
    </row>
    <row r="60" spans="3:12" x14ac:dyDescent="0.2">
      <c r="C60" s="286"/>
      <c r="D60" s="286"/>
      <c r="E60" s="286"/>
      <c r="F60" s="286"/>
      <c r="G60" s="286"/>
      <c r="H60" s="286"/>
      <c r="I60" s="286"/>
      <c r="J60" s="286"/>
      <c r="K60" s="286"/>
      <c r="L60" s="286"/>
    </row>
    <row r="61" spans="3:12" x14ac:dyDescent="0.2">
      <c r="C61" s="286"/>
      <c r="D61" s="286"/>
      <c r="E61" s="286"/>
      <c r="F61" s="286"/>
      <c r="G61" s="286"/>
      <c r="H61" s="286"/>
      <c r="I61" s="286"/>
      <c r="J61" s="286"/>
      <c r="K61" s="286"/>
      <c r="L61" s="286"/>
    </row>
    <row r="62" spans="3:12" x14ac:dyDescent="0.2">
      <c r="C62" s="286"/>
      <c r="D62" s="286"/>
      <c r="E62" s="286"/>
      <c r="F62" s="286"/>
      <c r="G62" s="286"/>
      <c r="H62" s="286"/>
      <c r="I62" s="286"/>
      <c r="J62" s="286"/>
      <c r="K62" s="286"/>
      <c r="L62" s="286"/>
    </row>
    <row r="63" spans="3:12" x14ac:dyDescent="0.2">
      <c r="C63" s="286"/>
      <c r="D63" s="286"/>
      <c r="E63" s="286"/>
      <c r="F63" s="286"/>
      <c r="G63" s="286"/>
      <c r="H63" s="286"/>
      <c r="I63" s="286"/>
      <c r="J63" s="286"/>
      <c r="K63" s="286"/>
      <c r="L63" s="286"/>
    </row>
    <row r="64" spans="3:12" x14ac:dyDescent="0.2">
      <c r="C64" s="286"/>
      <c r="D64" s="286"/>
      <c r="E64" s="286"/>
      <c r="F64" s="286"/>
      <c r="G64" s="286"/>
      <c r="H64" s="286"/>
      <c r="I64" s="286"/>
      <c r="J64" s="286"/>
      <c r="K64" s="286"/>
      <c r="L64" s="286"/>
    </row>
    <row r="65" spans="3:12" x14ac:dyDescent="0.2">
      <c r="C65" s="286"/>
      <c r="D65" s="286"/>
      <c r="E65" s="286"/>
      <c r="F65" s="286"/>
      <c r="G65" s="286"/>
      <c r="H65" s="286"/>
      <c r="I65" s="286"/>
      <c r="J65" s="286"/>
      <c r="K65" s="286"/>
      <c r="L65" s="286"/>
    </row>
    <row r="66" spans="3:12" x14ac:dyDescent="0.2">
      <c r="C66" s="286"/>
      <c r="D66" s="286"/>
      <c r="E66" s="286"/>
      <c r="F66" s="286"/>
      <c r="G66" s="286"/>
      <c r="H66" s="286"/>
      <c r="I66" s="286"/>
      <c r="J66" s="286"/>
      <c r="K66" s="286"/>
      <c r="L66" s="286"/>
    </row>
    <row r="67" spans="3:12" x14ac:dyDescent="0.2">
      <c r="C67" s="286"/>
      <c r="D67" s="286"/>
      <c r="E67" s="286"/>
      <c r="F67" s="286"/>
      <c r="G67" s="286"/>
      <c r="H67" s="286"/>
      <c r="I67" s="286"/>
      <c r="J67" s="286"/>
      <c r="K67" s="286"/>
      <c r="L67" s="286"/>
    </row>
    <row r="68" spans="3:12" x14ac:dyDescent="0.2">
      <c r="C68" s="286"/>
      <c r="D68" s="286"/>
      <c r="E68" s="286"/>
      <c r="F68" s="286"/>
      <c r="G68" s="286"/>
      <c r="H68" s="286"/>
      <c r="I68" s="286"/>
      <c r="J68" s="286"/>
      <c r="K68" s="286"/>
      <c r="L68" s="286"/>
    </row>
    <row r="69" spans="3:12" x14ac:dyDescent="0.2">
      <c r="C69" s="286"/>
      <c r="D69" s="286"/>
      <c r="E69" s="286"/>
      <c r="F69" s="286"/>
      <c r="G69" s="286"/>
      <c r="H69" s="286"/>
      <c r="I69" s="286"/>
      <c r="J69" s="286"/>
      <c r="K69" s="286"/>
      <c r="L69" s="286"/>
    </row>
    <row r="70" spans="3:12" x14ac:dyDescent="0.2">
      <c r="C70" s="286"/>
      <c r="D70" s="286"/>
      <c r="E70" s="286"/>
      <c r="F70" s="286"/>
      <c r="G70" s="286"/>
      <c r="H70" s="286"/>
      <c r="I70" s="286"/>
      <c r="J70" s="286"/>
      <c r="K70" s="286"/>
      <c r="L70" s="286"/>
    </row>
    <row r="71" spans="3:12" x14ac:dyDescent="0.2">
      <c r="C71" s="286"/>
      <c r="D71" s="286"/>
      <c r="E71" s="286"/>
      <c r="F71" s="286"/>
      <c r="G71" s="286"/>
      <c r="H71" s="286"/>
      <c r="I71" s="286"/>
      <c r="J71" s="286"/>
      <c r="K71" s="286"/>
      <c r="L71" s="286"/>
    </row>
    <row r="72" spans="3:12" x14ac:dyDescent="0.2">
      <c r="C72" s="286"/>
      <c r="D72" s="286"/>
      <c r="E72" s="286"/>
      <c r="F72" s="286"/>
      <c r="G72" s="286"/>
      <c r="H72" s="286"/>
      <c r="I72" s="286"/>
      <c r="J72" s="286"/>
      <c r="K72" s="286"/>
      <c r="L72" s="286"/>
    </row>
    <row r="73" spans="3:12" x14ac:dyDescent="0.2">
      <c r="C73" s="286"/>
      <c r="D73" s="286"/>
      <c r="E73" s="286"/>
      <c r="F73" s="286"/>
      <c r="G73" s="286"/>
      <c r="H73" s="286"/>
      <c r="I73" s="286"/>
      <c r="J73" s="286"/>
      <c r="K73" s="286"/>
      <c r="L73" s="286"/>
    </row>
    <row r="74" spans="3:12" x14ac:dyDescent="0.2">
      <c r="C74" s="286"/>
      <c r="D74" s="286"/>
      <c r="E74" s="286"/>
      <c r="F74" s="286"/>
      <c r="G74" s="286"/>
      <c r="H74" s="286"/>
      <c r="I74" s="286"/>
      <c r="J74" s="286"/>
      <c r="K74" s="286"/>
      <c r="L74" s="286"/>
    </row>
    <row r="75" spans="3:12" x14ac:dyDescent="0.2">
      <c r="C75" s="286"/>
      <c r="D75" s="286"/>
      <c r="E75" s="286"/>
      <c r="F75" s="286"/>
      <c r="G75" s="286"/>
      <c r="H75" s="286"/>
      <c r="I75" s="286"/>
      <c r="J75" s="286"/>
      <c r="K75" s="286"/>
      <c r="L75" s="286"/>
    </row>
    <row r="76" spans="3:12" x14ac:dyDescent="0.2">
      <c r="C76" s="286"/>
      <c r="D76" s="286"/>
      <c r="E76" s="286"/>
      <c r="F76" s="286"/>
      <c r="G76" s="286"/>
      <c r="H76" s="286"/>
      <c r="I76" s="286"/>
      <c r="J76" s="286"/>
      <c r="K76" s="286"/>
      <c r="L76" s="286"/>
    </row>
    <row r="77" spans="3:12" x14ac:dyDescent="0.2">
      <c r="C77" s="286"/>
      <c r="D77" s="286"/>
      <c r="E77" s="286"/>
      <c r="F77" s="286"/>
      <c r="G77" s="286"/>
      <c r="H77" s="286"/>
      <c r="I77" s="286"/>
      <c r="J77" s="286"/>
      <c r="K77" s="286"/>
      <c r="L77" s="286"/>
    </row>
    <row r="78" spans="3:12" x14ac:dyDescent="0.2">
      <c r="C78" s="286"/>
      <c r="D78" s="286"/>
      <c r="E78" s="286"/>
      <c r="F78" s="286"/>
      <c r="G78" s="286"/>
      <c r="H78" s="286"/>
      <c r="I78" s="286"/>
      <c r="J78" s="286"/>
      <c r="K78" s="286"/>
      <c r="L78" s="286"/>
    </row>
    <row r="79" spans="3:12" x14ac:dyDescent="0.2">
      <c r="C79" s="286"/>
      <c r="D79" s="286"/>
      <c r="E79" s="286"/>
      <c r="F79" s="286"/>
      <c r="G79" s="286"/>
      <c r="H79" s="286"/>
      <c r="I79" s="286"/>
      <c r="J79" s="286"/>
      <c r="K79" s="286"/>
      <c r="L79" s="286"/>
    </row>
    <row r="80" spans="3:12" x14ac:dyDescent="0.2">
      <c r="C80" s="286"/>
      <c r="D80" s="286"/>
      <c r="E80" s="286"/>
      <c r="F80" s="286"/>
      <c r="G80" s="286"/>
      <c r="H80" s="286"/>
      <c r="I80" s="286"/>
      <c r="J80" s="286"/>
      <c r="K80" s="286"/>
      <c r="L80" s="286"/>
    </row>
    <row r="81" spans="3:12" x14ac:dyDescent="0.2">
      <c r="C81" s="286"/>
      <c r="D81" s="286"/>
      <c r="E81" s="286"/>
      <c r="F81" s="286"/>
      <c r="G81" s="286"/>
      <c r="H81" s="286"/>
      <c r="I81" s="286"/>
      <c r="J81" s="286"/>
      <c r="K81" s="286"/>
      <c r="L81" s="286"/>
    </row>
    <row r="82" spans="3:12" x14ac:dyDescent="0.2">
      <c r="C82" s="286"/>
      <c r="D82" s="286"/>
      <c r="E82" s="286"/>
      <c r="F82" s="286"/>
      <c r="G82" s="286"/>
      <c r="H82" s="286"/>
      <c r="I82" s="286"/>
      <c r="J82" s="286"/>
      <c r="K82" s="286"/>
      <c r="L82" s="286"/>
    </row>
    <row r="83" spans="3:12" x14ac:dyDescent="0.2">
      <c r="C83" s="286"/>
      <c r="D83" s="286"/>
      <c r="E83" s="286"/>
      <c r="F83" s="286"/>
      <c r="G83" s="286"/>
      <c r="H83" s="286"/>
      <c r="I83" s="286"/>
      <c r="J83" s="286"/>
      <c r="K83" s="286"/>
      <c r="L83" s="286"/>
    </row>
    <row r="84" spans="3:12" x14ac:dyDescent="0.2">
      <c r="C84" s="286"/>
      <c r="D84" s="286"/>
      <c r="E84" s="286"/>
      <c r="F84" s="286"/>
      <c r="G84" s="286"/>
      <c r="H84" s="286"/>
      <c r="I84" s="286"/>
      <c r="J84" s="286"/>
      <c r="K84" s="286"/>
      <c r="L84" s="286"/>
    </row>
    <row r="85" spans="3:12" x14ac:dyDescent="0.2">
      <c r="C85" s="286"/>
      <c r="D85" s="286"/>
      <c r="E85" s="286"/>
      <c r="F85" s="286"/>
      <c r="G85" s="286"/>
      <c r="H85" s="286"/>
      <c r="I85" s="286"/>
      <c r="J85" s="286"/>
      <c r="K85" s="286"/>
      <c r="L85" s="286"/>
    </row>
    <row r="86" spans="3:12" x14ac:dyDescent="0.2">
      <c r="C86" s="286"/>
      <c r="D86" s="286"/>
      <c r="E86" s="286"/>
      <c r="F86" s="286"/>
      <c r="G86" s="286"/>
      <c r="H86" s="286"/>
      <c r="I86" s="286"/>
      <c r="J86" s="286"/>
      <c r="K86" s="286"/>
      <c r="L86" s="286"/>
    </row>
    <row r="87" spans="3:12" x14ac:dyDescent="0.2">
      <c r="C87" s="286"/>
      <c r="D87" s="286"/>
      <c r="E87" s="286"/>
      <c r="F87" s="286"/>
      <c r="G87" s="286"/>
      <c r="H87" s="286"/>
      <c r="I87" s="286"/>
      <c r="J87" s="286"/>
      <c r="K87" s="286"/>
      <c r="L87" s="286"/>
    </row>
    <row r="88" spans="3:12" x14ac:dyDescent="0.2">
      <c r="C88" s="286"/>
      <c r="D88" s="286"/>
      <c r="E88" s="286"/>
      <c r="F88" s="286"/>
      <c r="G88" s="286"/>
      <c r="H88" s="286"/>
      <c r="I88" s="286"/>
      <c r="J88" s="286"/>
      <c r="K88" s="286"/>
      <c r="L88" s="286"/>
    </row>
    <row r="89" spans="3:12" x14ac:dyDescent="0.2">
      <c r="C89" s="286"/>
      <c r="D89" s="286"/>
      <c r="E89" s="286"/>
      <c r="F89" s="286"/>
      <c r="G89" s="286"/>
      <c r="H89" s="286"/>
      <c r="I89" s="286"/>
      <c r="J89" s="286"/>
      <c r="K89" s="286"/>
      <c r="L89" s="286"/>
    </row>
    <row r="90" spans="3:12" x14ac:dyDescent="0.2">
      <c r="C90" s="286"/>
      <c r="D90" s="286"/>
      <c r="E90" s="286"/>
      <c r="F90" s="286"/>
      <c r="G90" s="286"/>
      <c r="H90" s="286"/>
      <c r="I90" s="286"/>
      <c r="J90" s="286"/>
      <c r="K90" s="286"/>
      <c r="L90" s="286"/>
    </row>
    <row r="91" spans="3:12" x14ac:dyDescent="0.2">
      <c r="C91" s="286"/>
      <c r="D91" s="286"/>
      <c r="E91" s="286"/>
      <c r="F91" s="286"/>
      <c r="G91" s="286"/>
      <c r="H91" s="286"/>
      <c r="I91" s="286"/>
      <c r="J91" s="286"/>
      <c r="K91" s="286"/>
      <c r="L91" s="286"/>
    </row>
    <row r="92" spans="3:12" x14ac:dyDescent="0.2">
      <c r="C92" s="286"/>
      <c r="D92" s="286"/>
      <c r="E92" s="286"/>
      <c r="F92" s="286"/>
      <c r="G92" s="286"/>
      <c r="H92" s="286"/>
      <c r="I92" s="286"/>
      <c r="J92" s="286"/>
      <c r="K92" s="286"/>
      <c r="L92" s="286"/>
    </row>
    <row r="93" spans="3:12" x14ac:dyDescent="0.2">
      <c r="C93" s="286"/>
      <c r="D93" s="286"/>
      <c r="E93" s="286"/>
      <c r="F93" s="286"/>
      <c r="G93" s="286"/>
      <c r="H93" s="286"/>
      <c r="I93" s="286"/>
      <c r="J93" s="286"/>
      <c r="K93" s="286"/>
      <c r="L93" s="286"/>
    </row>
    <row r="94" spans="3:12" x14ac:dyDescent="0.2">
      <c r="C94" s="286"/>
      <c r="D94" s="286"/>
      <c r="E94" s="286"/>
      <c r="F94" s="286"/>
      <c r="G94" s="286"/>
      <c r="H94" s="286"/>
      <c r="I94" s="286"/>
      <c r="J94" s="286"/>
      <c r="K94" s="286"/>
      <c r="L94" s="286"/>
    </row>
    <row r="95" spans="3:12" x14ac:dyDescent="0.2">
      <c r="C95" s="286"/>
      <c r="D95" s="286"/>
      <c r="E95" s="286"/>
      <c r="F95" s="286"/>
      <c r="G95" s="286"/>
      <c r="H95" s="286"/>
      <c r="I95" s="286"/>
      <c r="J95" s="286"/>
      <c r="K95" s="286"/>
      <c r="L95" s="286"/>
    </row>
    <row r="96" spans="3:12" x14ac:dyDescent="0.2">
      <c r="C96" s="286"/>
      <c r="D96" s="286"/>
      <c r="E96" s="286"/>
      <c r="F96" s="286"/>
      <c r="G96" s="286"/>
      <c r="H96" s="286"/>
      <c r="I96" s="286"/>
      <c r="J96" s="286"/>
      <c r="K96" s="286"/>
      <c r="L96" s="286"/>
    </row>
    <row r="97" spans="3:12" x14ac:dyDescent="0.2">
      <c r="C97" s="286"/>
      <c r="D97" s="286"/>
      <c r="E97" s="286"/>
      <c r="F97" s="286"/>
      <c r="G97" s="286"/>
      <c r="H97" s="286"/>
      <c r="I97" s="286"/>
      <c r="J97" s="286"/>
      <c r="K97" s="286"/>
      <c r="L97" s="286"/>
    </row>
    <row r="98" spans="3:12" x14ac:dyDescent="0.2">
      <c r="C98" s="286"/>
      <c r="D98" s="286"/>
      <c r="E98" s="286"/>
      <c r="F98" s="286"/>
      <c r="G98" s="286"/>
      <c r="H98" s="286"/>
      <c r="I98" s="286"/>
      <c r="J98" s="286"/>
      <c r="K98" s="286"/>
      <c r="L98" s="286"/>
    </row>
    <row r="99" spans="3:12" x14ac:dyDescent="0.2">
      <c r="C99" s="286"/>
      <c r="D99" s="286"/>
      <c r="E99" s="286"/>
      <c r="F99" s="286"/>
      <c r="G99" s="286"/>
      <c r="H99" s="286"/>
      <c r="I99" s="286"/>
      <c r="J99" s="286"/>
      <c r="K99" s="286"/>
      <c r="L99" s="286"/>
    </row>
    <row r="100" spans="3:12" x14ac:dyDescent="0.2">
      <c r="C100" s="286"/>
      <c r="D100" s="286"/>
      <c r="E100" s="286"/>
      <c r="F100" s="286"/>
      <c r="G100" s="286"/>
      <c r="H100" s="286"/>
      <c r="I100" s="286"/>
      <c r="J100" s="286"/>
      <c r="K100" s="286"/>
      <c r="L100" s="286"/>
    </row>
    <row r="101" spans="3:12" x14ac:dyDescent="0.2">
      <c r="C101" s="286"/>
      <c r="D101" s="286"/>
      <c r="E101" s="286"/>
      <c r="F101" s="286"/>
      <c r="G101" s="286"/>
      <c r="H101" s="286"/>
      <c r="I101" s="286"/>
      <c r="J101" s="286"/>
      <c r="K101" s="286"/>
      <c r="L101" s="286"/>
    </row>
    <row r="102" spans="3:12" x14ac:dyDescent="0.2">
      <c r="C102" s="286"/>
      <c r="D102" s="286"/>
      <c r="E102" s="286"/>
      <c r="F102" s="286"/>
      <c r="G102" s="286"/>
      <c r="H102" s="286"/>
      <c r="I102" s="286"/>
      <c r="J102" s="286"/>
      <c r="K102" s="286"/>
      <c r="L102" s="286"/>
    </row>
    <row r="103" spans="3:12" x14ac:dyDescent="0.2">
      <c r="C103" s="286"/>
      <c r="D103" s="286"/>
      <c r="E103" s="286"/>
      <c r="F103" s="286"/>
      <c r="G103" s="286"/>
      <c r="H103" s="286"/>
      <c r="I103" s="286"/>
      <c r="J103" s="286"/>
      <c r="K103" s="286"/>
      <c r="L103" s="286"/>
    </row>
    <row r="104" spans="3:12" x14ac:dyDescent="0.2">
      <c r="C104" s="286"/>
      <c r="D104" s="286"/>
      <c r="E104" s="286"/>
      <c r="F104" s="286"/>
      <c r="G104" s="286"/>
      <c r="H104" s="286"/>
      <c r="I104" s="286"/>
      <c r="J104" s="286"/>
      <c r="K104" s="286"/>
      <c r="L104" s="286"/>
    </row>
    <row r="105" spans="3:12" x14ac:dyDescent="0.2">
      <c r="C105" s="286"/>
      <c r="D105" s="286"/>
      <c r="E105" s="286"/>
      <c r="F105" s="286"/>
      <c r="G105" s="286"/>
      <c r="H105" s="286"/>
      <c r="I105" s="286"/>
      <c r="J105" s="286"/>
      <c r="K105" s="286"/>
      <c r="L105" s="286"/>
    </row>
    <row r="106" spans="3:12" x14ac:dyDescent="0.2">
      <c r="C106" s="286"/>
      <c r="D106" s="286"/>
      <c r="E106" s="286"/>
      <c r="F106" s="286"/>
      <c r="G106" s="286"/>
      <c r="H106" s="286"/>
      <c r="I106" s="286"/>
      <c r="J106" s="286"/>
      <c r="K106" s="286"/>
      <c r="L106" s="286"/>
    </row>
    <row r="107" spans="3:12" x14ac:dyDescent="0.2">
      <c r="C107" s="286"/>
      <c r="D107" s="286"/>
      <c r="E107" s="286"/>
      <c r="F107" s="286"/>
      <c r="G107" s="286"/>
      <c r="H107" s="286"/>
      <c r="I107" s="286"/>
      <c r="J107" s="286"/>
      <c r="K107" s="286"/>
      <c r="L107" s="286"/>
    </row>
    <row r="108" spans="3:12" x14ac:dyDescent="0.2">
      <c r="C108" s="286"/>
      <c r="D108" s="286"/>
      <c r="E108" s="286"/>
      <c r="F108" s="286"/>
      <c r="G108" s="286"/>
      <c r="H108" s="286"/>
      <c r="I108" s="286"/>
      <c r="J108" s="286"/>
      <c r="K108" s="286"/>
      <c r="L108" s="286"/>
    </row>
    <row r="109" spans="3:12" x14ac:dyDescent="0.2">
      <c r="C109" s="286"/>
      <c r="D109" s="286"/>
      <c r="E109" s="286"/>
      <c r="F109" s="286"/>
      <c r="G109" s="286"/>
      <c r="H109" s="286"/>
      <c r="I109" s="286"/>
      <c r="J109" s="286"/>
      <c r="K109" s="286"/>
      <c r="L109" s="286"/>
    </row>
    <row r="110" spans="3:12" x14ac:dyDescent="0.2">
      <c r="C110" s="286"/>
      <c r="D110" s="286"/>
      <c r="E110" s="286"/>
      <c r="F110" s="286"/>
      <c r="G110" s="286"/>
      <c r="H110" s="286"/>
      <c r="I110" s="286"/>
      <c r="J110" s="286"/>
      <c r="K110" s="286"/>
      <c r="L110" s="286"/>
    </row>
    <row r="111" spans="3:12" x14ac:dyDescent="0.2">
      <c r="C111" s="286"/>
      <c r="D111" s="286"/>
      <c r="E111" s="286"/>
      <c r="F111" s="286"/>
      <c r="G111" s="286"/>
      <c r="H111" s="286"/>
      <c r="I111" s="286"/>
      <c r="J111" s="286"/>
      <c r="K111" s="286"/>
      <c r="L111" s="286"/>
    </row>
    <row r="112" spans="3:12" x14ac:dyDescent="0.2">
      <c r="C112" s="286"/>
      <c r="D112" s="286"/>
      <c r="E112" s="286"/>
      <c r="F112" s="286"/>
      <c r="G112" s="286"/>
      <c r="H112" s="286"/>
      <c r="I112" s="286"/>
      <c r="J112" s="286"/>
      <c r="K112" s="286"/>
      <c r="L112" s="286"/>
    </row>
    <row r="113" spans="3:12" x14ac:dyDescent="0.2">
      <c r="C113" s="286"/>
      <c r="D113" s="286"/>
      <c r="E113" s="286"/>
      <c r="F113" s="286"/>
      <c r="G113" s="286"/>
      <c r="H113" s="286"/>
      <c r="I113" s="286"/>
      <c r="J113" s="286"/>
      <c r="K113" s="286"/>
      <c r="L113" s="286"/>
    </row>
    <row r="114" spans="3:12" x14ac:dyDescent="0.2">
      <c r="C114" s="286"/>
      <c r="D114" s="286"/>
      <c r="E114" s="286"/>
      <c r="F114" s="286"/>
      <c r="G114" s="286"/>
      <c r="H114" s="286"/>
      <c r="I114" s="286"/>
      <c r="J114" s="286"/>
      <c r="K114" s="286"/>
      <c r="L114" s="286"/>
    </row>
    <row r="115" spans="3:12" x14ac:dyDescent="0.2">
      <c r="C115" s="286"/>
      <c r="D115" s="286"/>
      <c r="E115" s="286"/>
      <c r="F115" s="286"/>
      <c r="G115" s="286"/>
      <c r="H115" s="286"/>
      <c r="I115" s="286"/>
      <c r="J115" s="286"/>
      <c r="K115" s="286"/>
      <c r="L115" s="286"/>
    </row>
    <row r="116" spans="3:12" x14ac:dyDescent="0.2">
      <c r="C116" s="286"/>
      <c r="D116" s="286"/>
      <c r="E116" s="286"/>
      <c r="F116" s="286"/>
      <c r="G116" s="286"/>
      <c r="H116" s="286"/>
      <c r="I116" s="286"/>
      <c r="J116" s="286"/>
      <c r="K116" s="286"/>
      <c r="L116" s="286"/>
    </row>
    <row r="117" spans="3:12" x14ac:dyDescent="0.2">
      <c r="C117" s="286"/>
      <c r="D117" s="286"/>
      <c r="E117" s="286"/>
      <c r="F117" s="286"/>
      <c r="G117" s="286"/>
      <c r="H117" s="286"/>
      <c r="I117" s="286"/>
      <c r="J117" s="286"/>
      <c r="K117" s="286"/>
      <c r="L117" s="286"/>
    </row>
    <row r="118" spans="3:12" x14ac:dyDescent="0.2">
      <c r="C118" s="286"/>
      <c r="D118" s="286"/>
      <c r="E118" s="286"/>
      <c r="F118" s="286"/>
      <c r="G118" s="286"/>
      <c r="H118" s="286"/>
      <c r="I118" s="286"/>
      <c r="J118" s="286"/>
      <c r="K118" s="286"/>
      <c r="L118" s="286"/>
    </row>
    <row r="119" spans="3:12" x14ac:dyDescent="0.2">
      <c r="C119" s="286"/>
      <c r="D119" s="286"/>
      <c r="E119" s="286"/>
      <c r="F119" s="286"/>
      <c r="G119" s="286"/>
      <c r="H119" s="286"/>
      <c r="I119" s="286"/>
      <c r="J119" s="286"/>
      <c r="K119" s="286"/>
      <c r="L119" s="286"/>
    </row>
    <row r="120" spans="3:12" x14ac:dyDescent="0.2">
      <c r="C120" s="286"/>
      <c r="D120" s="286"/>
      <c r="E120" s="286"/>
      <c r="F120" s="286"/>
      <c r="G120" s="286"/>
      <c r="H120" s="286"/>
      <c r="I120" s="286"/>
      <c r="J120" s="286"/>
      <c r="K120" s="286"/>
      <c r="L120" s="286"/>
    </row>
    <row r="121" spans="3:12" x14ac:dyDescent="0.2">
      <c r="C121" s="286"/>
      <c r="D121" s="286"/>
      <c r="E121" s="286"/>
      <c r="F121" s="286"/>
      <c r="G121" s="286"/>
      <c r="H121" s="286"/>
      <c r="I121" s="286"/>
      <c r="J121" s="286"/>
      <c r="K121" s="286"/>
      <c r="L121" s="286"/>
    </row>
    <row r="122" spans="3:12" x14ac:dyDescent="0.2">
      <c r="C122" s="286"/>
      <c r="D122" s="286"/>
      <c r="E122" s="286"/>
      <c r="F122" s="286"/>
      <c r="G122" s="286"/>
      <c r="H122" s="286"/>
      <c r="I122" s="286"/>
      <c r="J122" s="286"/>
      <c r="K122" s="286"/>
      <c r="L122" s="286"/>
    </row>
    <row r="123" spans="3:12" x14ac:dyDescent="0.2">
      <c r="C123" s="286"/>
      <c r="D123" s="286"/>
      <c r="E123" s="286"/>
      <c r="F123" s="286"/>
      <c r="G123" s="286"/>
      <c r="H123" s="286"/>
      <c r="I123" s="286"/>
      <c r="J123" s="286"/>
      <c r="K123" s="286"/>
      <c r="L123" s="286"/>
    </row>
    <row r="124" spans="3:12" x14ac:dyDescent="0.2">
      <c r="C124" s="286"/>
      <c r="D124" s="286"/>
      <c r="E124" s="286"/>
      <c r="F124" s="286"/>
      <c r="G124" s="286"/>
      <c r="H124" s="286"/>
      <c r="I124" s="286"/>
      <c r="J124" s="286"/>
      <c r="K124" s="286"/>
      <c r="L124" s="286"/>
    </row>
    <row r="125" spans="3:12" x14ac:dyDescent="0.2">
      <c r="C125" s="286"/>
      <c r="D125" s="286"/>
      <c r="E125" s="286"/>
      <c r="F125" s="286"/>
      <c r="G125" s="286"/>
      <c r="H125" s="286"/>
      <c r="I125" s="286"/>
      <c r="J125" s="286"/>
      <c r="K125" s="286"/>
      <c r="L125" s="286"/>
    </row>
    <row r="126" spans="3:12" x14ac:dyDescent="0.2">
      <c r="C126" s="286"/>
      <c r="D126" s="286"/>
      <c r="E126" s="286"/>
      <c r="F126" s="286"/>
      <c r="G126" s="286"/>
      <c r="H126" s="286"/>
      <c r="I126" s="286"/>
      <c r="J126" s="286"/>
      <c r="K126" s="286"/>
      <c r="L126" s="286"/>
    </row>
    <row r="127" spans="3:12" x14ac:dyDescent="0.2">
      <c r="C127" s="286"/>
      <c r="D127" s="286"/>
      <c r="E127" s="286"/>
      <c r="F127" s="286"/>
      <c r="G127" s="286"/>
      <c r="H127" s="286"/>
      <c r="I127" s="286"/>
      <c r="J127" s="286"/>
      <c r="K127" s="286"/>
      <c r="L127" s="286"/>
    </row>
    <row r="128" spans="3:12" x14ac:dyDescent="0.2">
      <c r="C128" s="286"/>
      <c r="D128" s="286"/>
      <c r="E128" s="286"/>
      <c r="F128" s="286"/>
      <c r="G128" s="286"/>
      <c r="H128" s="286"/>
      <c r="I128" s="286"/>
      <c r="J128" s="286"/>
      <c r="K128" s="286"/>
      <c r="L128" s="286"/>
    </row>
    <row r="129" spans="3:12" x14ac:dyDescent="0.2">
      <c r="C129" s="286"/>
      <c r="D129" s="286"/>
      <c r="E129" s="286"/>
      <c r="F129" s="286"/>
      <c r="G129" s="286"/>
      <c r="H129" s="286"/>
      <c r="I129" s="286"/>
      <c r="J129" s="286"/>
      <c r="K129" s="286"/>
      <c r="L129" s="286"/>
    </row>
    <row r="130" spans="3:12" x14ac:dyDescent="0.2">
      <c r="C130" s="286"/>
      <c r="D130" s="286"/>
      <c r="E130" s="286"/>
      <c r="F130" s="286"/>
      <c r="G130" s="286"/>
      <c r="H130" s="286"/>
      <c r="I130" s="286"/>
      <c r="J130" s="286"/>
      <c r="K130" s="286"/>
      <c r="L130" s="286"/>
    </row>
    <row r="131" spans="3:12" x14ac:dyDescent="0.2">
      <c r="C131" s="286"/>
      <c r="D131" s="286"/>
      <c r="E131" s="286"/>
      <c r="F131" s="286"/>
      <c r="G131" s="286"/>
      <c r="H131" s="286"/>
      <c r="I131" s="286"/>
      <c r="J131" s="286"/>
      <c r="K131" s="286"/>
      <c r="L131" s="286"/>
    </row>
    <row r="132" spans="3:12" x14ac:dyDescent="0.2">
      <c r="C132" s="286"/>
      <c r="D132" s="286"/>
      <c r="E132" s="286"/>
      <c r="F132" s="286"/>
      <c r="G132" s="286"/>
      <c r="H132" s="286"/>
      <c r="I132" s="286"/>
      <c r="J132" s="286"/>
      <c r="K132" s="286"/>
      <c r="L132" s="286"/>
    </row>
    <row r="133" spans="3:12" x14ac:dyDescent="0.2">
      <c r="C133" s="286"/>
      <c r="D133" s="286"/>
      <c r="E133" s="286"/>
      <c r="F133" s="286"/>
      <c r="G133" s="286"/>
      <c r="H133" s="286"/>
      <c r="I133" s="286"/>
      <c r="J133" s="286"/>
      <c r="K133" s="286"/>
      <c r="L133" s="286"/>
    </row>
    <row r="134" spans="3:12" x14ac:dyDescent="0.2">
      <c r="C134" s="286"/>
      <c r="D134" s="286"/>
      <c r="E134" s="286"/>
      <c r="F134" s="286"/>
      <c r="G134" s="286"/>
      <c r="H134" s="286"/>
      <c r="I134" s="286"/>
      <c r="J134" s="286"/>
      <c r="K134" s="286"/>
      <c r="L134" s="286"/>
    </row>
    <row r="135" spans="3:12" x14ac:dyDescent="0.2">
      <c r="C135" s="286"/>
      <c r="D135" s="286"/>
      <c r="E135" s="286"/>
      <c r="F135" s="286"/>
      <c r="G135" s="286"/>
      <c r="H135" s="286"/>
      <c r="I135" s="286"/>
      <c r="J135" s="286"/>
      <c r="K135" s="286"/>
      <c r="L135" s="286"/>
    </row>
    <row r="136" spans="3:12" x14ac:dyDescent="0.2">
      <c r="C136" s="286"/>
      <c r="D136" s="286"/>
      <c r="E136" s="286"/>
      <c r="F136" s="286"/>
      <c r="G136" s="286"/>
      <c r="H136" s="286"/>
      <c r="I136" s="286"/>
      <c r="J136" s="286"/>
      <c r="K136" s="286"/>
      <c r="L136" s="286"/>
    </row>
    <row r="137" spans="3:12" x14ac:dyDescent="0.2">
      <c r="C137" s="286"/>
      <c r="D137" s="286"/>
      <c r="E137" s="286"/>
      <c r="F137" s="286"/>
      <c r="G137" s="286"/>
      <c r="H137" s="286"/>
      <c r="I137" s="286"/>
      <c r="J137" s="286"/>
      <c r="K137" s="286"/>
      <c r="L137" s="286"/>
    </row>
    <row r="138" spans="3:12" x14ac:dyDescent="0.2">
      <c r="C138" s="286"/>
      <c r="D138" s="286"/>
      <c r="E138" s="286"/>
      <c r="F138" s="286"/>
      <c r="G138" s="286"/>
      <c r="H138" s="286"/>
      <c r="I138" s="286"/>
      <c r="J138" s="286"/>
      <c r="K138" s="286"/>
      <c r="L138" s="286"/>
    </row>
    <row r="139" spans="3:12" x14ac:dyDescent="0.2">
      <c r="C139" s="286"/>
      <c r="D139" s="286"/>
      <c r="E139" s="286"/>
      <c r="F139" s="286"/>
      <c r="G139" s="286"/>
      <c r="H139" s="286"/>
      <c r="I139" s="286"/>
      <c r="J139" s="286"/>
      <c r="K139" s="286"/>
      <c r="L139" s="286"/>
    </row>
    <row r="140" spans="3:12" x14ac:dyDescent="0.2">
      <c r="C140" s="286"/>
      <c r="D140" s="286"/>
      <c r="E140" s="286"/>
      <c r="F140" s="286"/>
      <c r="G140" s="286"/>
      <c r="H140" s="286"/>
      <c r="I140" s="286"/>
      <c r="J140" s="286"/>
      <c r="K140" s="286"/>
      <c r="L140" s="286"/>
    </row>
    <row r="141" spans="3:12" x14ac:dyDescent="0.2">
      <c r="C141" s="286"/>
      <c r="D141" s="286"/>
      <c r="E141" s="286"/>
      <c r="F141" s="286"/>
      <c r="G141" s="286"/>
      <c r="H141" s="286"/>
      <c r="I141" s="286"/>
      <c r="J141" s="286"/>
      <c r="K141" s="286"/>
      <c r="L141" s="286"/>
    </row>
    <row r="142" spans="3:12" x14ac:dyDescent="0.2">
      <c r="C142" s="286"/>
      <c r="D142" s="286"/>
      <c r="E142" s="286"/>
      <c r="F142" s="286"/>
      <c r="G142" s="286"/>
      <c r="H142" s="286"/>
      <c r="I142" s="286"/>
      <c r="J142" s="286"/>
      <c r="K142" s="286"/>
      <c r="L142" s="286"/>
    </row>
    <row r="143" spans="3:12" x14ac:dyDescent="0.2">
      <c r="C143" s="286"/>
      <c r="D143" s="286"/>
      <c r="E143" s="286"/>
      <c r="F143" s="286"/>
      <c r="G143" s="286"/>
      <c r="H143" s="286"/>
      <c r="I143" s="286"/>
      <c r="J143" s="286"/>
      <c r="K143" s="286"/>
      <c r="L143" s="286"/>
    </row>
    <row r="144" spans="3:12" x14ac:dyDescent="0.2">
      <c r="C144" s="286"/>
      <c r="D144" s="286"/>
      <c r="E144" s="286"/>
      <c r="F144" s="286"/>
      <c r="G144" s="286"/>
      <c r="H144" s="286"/>
      <c r="I144" s="286"/>
      <c r="J144" s="286"/>
      <c r="K144" s="286"/>
      <c r="L144" s="286"/>
    </row>
    <row r="145" spans="3:12" x14ac:dyDescent="0.2">
      <c r="C145" s="286"/>
      <c r="D145" s="286"/>
      <c r="E145" s="286"/>
      <c r="F145" s="286"/>
      <c r="G145" s="286"/>
      <c r="H145" s="286"/>
      <c r="I145" s="286"/>
      <c r="J145" s="286"/>
      <c r="K145" s="286"/>
      <c r="L145" s="286"/>
    </row>
    <row r="146" spans="3:12" x14ac:dyDescent="0.2">
      <c r="C146" s="286"/>
      <c r="D146" s="286"/>
      <c r="E146" s="286"/>
      <c r="F146" s="286"/>
      <c r="G146" s="286"/>
      <c r="H146" s="286"/>
      <c r="I146" s="286"/>
      <c r="J146" s="286"/>
      <c r="K146" s="286"/>
      <c r="L146" s="286"/>
    </row>
    <row r="147" spans="3:12" x14ac:dyDescent="0.2">
      <c r="C147" s="286"/>
      <c r="D147" s="286"/>
      <c r="E147" s="286"/>
      <c r="F147" s="286"/>
      <c r="G147" s="286"/>
      <c r="H147" s="286"/>
      <c r="I147" s="286"/>
      <c r="J147" s="286"/>
      <c r="K147" s="286"/>
      <c r="L147" s="286"/>
    </row>
    <row r="148" spans="3:12" x14ac:dyDescent="0.2">
      <c r="C148" s="286"/>
      <c r="D148" s="286"/>
      <c r="E148" s="286"/>
      <c r="F148" s="286"/>
      <c r="G148" s="286"/>
      <c r="H148" s="286"/>
      <c r="I148" s="286"/>
      <c r="J148" s="286"/>
      <c r="K148" s="286"/>
      <c r="L148" s="286"/>
    </row>
    <row r="149" spans="3:12" x14ac:dyDescent="0.2">
      <c r="C149" s="286"/>
      <c r="D149" s="286"/>
      <c r="E149" s="286"/>
      <c r="F149" s="286"/>
      <c r="G149" s="286"/>
      <c r="H149" s="286"/>
      <c r="I149" s="286"/>
      <c r="J149" s="286"/>
      <c r="K149" s="286"/>
      <c r="L149" s="286"/>
    </row>
    <row r="150" spans="3:12" x14ac:dyDescent="0.2">
      <c r="C150" s="286"/>
      <c r="D150" s="286"/>
      <c r="E150" s="286"/>
      <c r="F150" s="286"/>
      <c r="G150" s="286"/>
      <c r="H150" s="286"/>
      <c r="I150" s="286"/>
      <c r="J150" s="286"/>
      <c r="K150" s="286"/>
      <c r="L150" s="286"/>
    </row>
    <row r="151" spans="3:12" x14ac:dyDescent="0.2">
      <c r="C151" s="286"/>
      <c r="D151" s="286"/>
      <c r="E151" s="286"/>
      <c r="F151" s="286"/>
      <c r="G151" s="286"/>
      <c r="H151" s="286"/>
      <c r="I151" s="286"/>
      <c r="J151" s="286"/>
      <c r="K151" s="286"/>
      <c r="L151" s="286"/>
    </row>
    <row r="152" spans="3:12" x14ac:dyDescent="0.2">
      <c r="C152" s="286"/>
      <c r="D152" s="286"/>
      <c r="E152" s="286"/>
      <c r="F152" s="286"/>
      <c r="G152" s="286"/>
      <c r="H152" s="286"/>
      <c r="I152" s="286"/>
      <c r="J152" s="286"/>
      <c r="K152" s="286"/>
      <c r="L152" s="286"/>
    </row>
    <row r="153" spans="3:12" x14ac:dyDescent="0.2">
      <c r="C153" s="286"/>
      <c r="D153" s="286"/>
      <c r="E153" s="286"/>
      <c r="F153" s="286"/>
      <c r="G153" s="286"/>
      <c r="H153" s="286"/>
      <c r="I153" s="286"/>
      <c r="J153" s="286"/>
      <c r="K153" s="286"/>
      <c r="L153" s="286"/>
    </row>
    <row r="154" spans="3:12" x14ac:dyDescent="0.2">
      <c r="C154" s="286"/>
      <c r="D154" s="286"/>
      <c r="E154" s="286"/>
      <c r="F154" s="286"/>
      <c r="G154" s="286"/>
      <c r="H154" s="286"/>
      <c r="I154" s="286"/>
      <c r="J154" s="286"/>
      <c r="K154" s="286"/>
      <c r="L154" s="286"/>
    </row>
    <row r="155" spans="3:12" x14ac:dyDescent="0.2">
      <c r="C155" s="286"/>
      <c r="D155" s="286"/>
      <c r="E155" s="286"/>
      <c r="F155" s="286"/>
      <c r="G155" s="286"/>
      <c r="H155" s="286"/>
      <c r="I155" s="286"/>
      <c r="J155" s="286"/>
      <c r="K155" s="286"/>
      <c r="L155" s="286"/>
    </row>
    <row r="156" spans="3:12" x14ac:dyDescent="0.2">
      <c r="C156" s="286"/>
      <c r="D156" s="286"/>
      <c r="E156" s="286"/>
      <c r="F156" s="286"/>
      <c r="G156" s="286"/>
      <c r="H156" s="286"/>
      <c r="I156" s="286"/>
      <c r="J156" s="286"/>
      <c r="K156" s="286"/>
      <c r="L156" s="286"/>
    </row>
    <row r="157" spans="3:12" x14ac:dyDescent="0.2">
      <c r="C157" s="286"/>
      <c r="D157" s="286"/>
      <c r="E157" s="286"/>
      <c r="F157" s="286"/>
      <c r="G157" s="286"/>
      <c r="H157" s="286"/>
      <c r="I157" s="286"/>
      <c r="J157" s="286"/>
      <c r="K157" s="286"/>
      <c r="L157" s="286"/>
    </row>
    <row r="158" spans="3:12" x14ac:dyDescent="0.2">
      <c r="C158" s="286"/>
      <c r="D158" s="286"/>
      <c r="E158" s="286"/>
      <c r="F158" s="286"/>
      <c r="G158" s="286"/>
      <c r="H158" s="286"/>
      <c r="I158" s="286"/>
      <c r="J158" s="286"/>
      <c r="K158" s="286"/>
      <c r="L158" s="286"/>
    </row>
    <row r="159" spans="3:12" x14ac:dyDescent="0.2">
      <c r="C159" s="286"/>
      <c r="D159" s="286"/>
      <c r="E159" s="286"/>
      <c r="F159" s="286"/>
      <c r="G159" s="286"/>
      <c r="H159" s="286"/>
      <c r="I159" s="286"/>
      <c r="J159" s="286"/>
      <c r="K159" s="286"/>
      <c r="L159" s="286"/>
    </row>
    <row r="160" spans="3:12" x14ac:dyDescent="0.2">
      <c r="C160" s="286"/>
      <c r="D160" s="286"/>
      <c r="E160" s="286"/>
      <c r="F160" s="286"/>
      <c r="G160" s="286"/>
      <c r="H160" s="286"/>
      <c r="I160" s="286"/>
      <c r="J160" s="286"/>
      <c r="K160" s="286"/>
      <c r="L160" s="286"/>
    </row>
    <row r="161" spans="3:12" x14ac:dyDescent="0.2">
      <c r="C161" s="286"/>
      <c r="D161" s="286"/>
      <c r="E161" s="286"/>
      <c r="F161" s="286"/>
      <c r="G161" s="286"/>
      <c r="H161" s="286"/>
      <c r="I161" s="286"/>
      <c r="J161" s="286"/>
      <c r="K161" s="286"/>
      <c r="L161" s="286"/>
    </row>
    <row r="162" spans="3:12" x14ac:dyDescent="0.2">
      <c r="C162" s="286"/>
      <c r="D162" s="286"/>
      <c r="E162" s="286"/>
      <c r="F162" s="286"/>
      <c r="G162" s="286"/>
      <c r="H162" s="286"/>
      <c r="I162" s="286"/>
      <c r="J162" s="286"/>
      <c r="K162" s="286"/>
      <c r="L162" s="286"/>
    </row>
    <row r="163" spans="3:12" x14ac:dyDescent="0.2">
      <c r="C163" s="286"/>
      <c r="D163" s="286"/>
      <c r="E163" s="286"/>
      <c r="F163" s="286"/>
      <c r="G163" s="286"/>
      <c r="H163" s="286"/>
      <c r="I163" s="286"/>
      <c r="J163" s="286"/>
      <c r="K163" s="286"/>
      <c r="L163" s="286"/>
    </row>
    <row r="164" spans="3:12" x14ac:dyDescent="0.2">
      <c r="C164" s="286"/>
      <c r="D164" s="286"/>
      <c r="E164" s="286"/>
      <c r="F164" s="286"/>
      <c r="G164" s="286"/>
      <c r="H164" s="286"/>
      <c r="I164" s="286"/>
      <c r="J164" s="286"/>
      <c r="K164" s="286"/>
      <c r="L164" s="286"/>
    </row>
    <row r="165" spans="3:12" x14ac:dyDescent="0.2">
      <c r="C165" s="286"/>
      <c r="D165" s="286"/>
      <c r="E165" s="286"/>
      <c r="F165" s="286"/>
      <c r="G165" s="286"/>
      <c r="H165" s="286"/>
      <c r="I165" s="286"/>
      <c r="J165" s="286"/>
      <c r="K165" s="286"/>
      <c r="L165" s="286"/>
    </row>
    <row r="166" spans="3:12" x14ac:dyDescent="0.2">
      <c r="C166" s="286"/>
      <c r="D166" s="286"/>
      <c r="E166" s="286"/>
      <c r="F166" s="286"/>
      <c r="G166" s="286"/>
      <c r="H166" s="286"/>
      <c r="I166" s="286"/>
      <c r="J166" s="286"/>
      <c r="K166" s="286"/>
      <c r="L166" s="286"/>
    </row>
    <row r="167" spans="3:12" x14ac:dyDescent="0.2">
      <c r="C167" s="286"/>
      <c r="D167" s="286"/>
      <c r="E167" s="286"/>
      <c r="F167" s="286"/>
      <c r="G167" s="286"/>
      <c r="H167" s="286"/>
      <c r="I167" s="286"/>
      <c r="J167" s="286"/>
      <c r="K167" s="286"/>
      <c r="L167" s="286"/>
    </row>
    <row r="168" spans="3:12" x14ac:dyDescent="0.2">
      <c r="C168" s="286"/>
      <c r="D168" s="286"/>
      <c r="E168" s="286"/>
      <c r="F168" s="286"/>
      <c r="G168" s="286"/>
      <c r="H168" s="286"/>
      <c r="I168" s="286"/>
      <c r="J168" s="286"/>
      <c r="K168" s="286"/>
      <c r="L168" s="286"/>
    </row>
    <row r="169" spans="3:12" x14ac:dyDescent="0.2">
      <c r="C169" s="286"/>
      <c r="D169" s="286"/>
      <c r="E169" s="286"/>
      <c r="F169" s="286"/>
      <c r="G169" s="286"/>
      <c r="H169" s="286"/>
      <c r="I169" s="286"/>
      <c r="J169" s="286"/>
      <c r="K169" s="286"/>
      <c r="L169" s="286"/>
    </row>
    <row r="170" spans="3:12" x14ac:dyDescent="0.2">
      <c r="C170" s="286"/>
      <c r="D170" s="286"/>
      <c r="E170" s="286"/>
      <c r="F170" s="286"/>
      <c r="G170" s="286"/>
      <c r="H170" s="286"/>
      <c r="I170" s="286"/>
      <c r="J170" s="286"/>
      <c r="K170" s="286"/>
      <c r="L170" s="286"/>
    </row>
    <row r="171" spans="3:12" x14ac:dyDescent="0.2">
      <c r="C171" s="286"/>
      <c r="D171" s="286"/>
      <c r="E171" s="286"/>
      <c r="F171" s="286"/>
      <c r="G171" s="286"/>
      <c r="H171" s="286"/>
      <c r="I171" s="286"/>
      <c r="J171" s="286"/>
      <c r="K171" s="286"/>
      <c r="L171" s="286"/>
    </row>
    <row r="172" spans="3:12" x14ac:dyDescent="0.2">
      <c r="C172" s="286"/>
      <c r="D172" s="286"/>
      <c r="E172" s="286"/>
      <c r="F172" s="286"/>
      <c r="G172" s="286"/>
      <c r="H172" s="286"/>
      <c r="I172" s="286"/>
      <c r="J172" s="286"/>
      <c r="K172" s="286"/>
      <c r="L172" s="286"/>
    </row>
    <row r="173" spans="3:12" x14ac:dyDescent="0.2">
      <c r="C173" s="286"/>
      <c r="D173" s="286"/>
      <c r="E173" s="286"/>
      <c r="F173" s="286"/>
      <c r="G173" s="286"/>
      <c r="H173" s="286"/>
      <c r="I173" s="286"/>
      <c r="J173" s="286"/>
      <c r="K173" s="286"/>
      <c r="L173" s="286"/>
    </row>
    <row r="174" spans="3:12" x14ac:dyDescent="0.2">
      <c r="C174" s="286"/>
      <c r="D174" s="286"/>
      <c r="E174" s="286"/>
      <c r="F174" s="286"/>
      <c r="G174" s="286"/>
      <c r="H174" s="286"/>
      <c r="I174" s="286"/>
      <c r="J174" s="286"/>
      <c r="K174" s="286"/>
      <c r="L174" s="286"/>
    </row>
    <row r="175" spans="3:12" x14ac:dyDescent="0.2">
      <c r="C175" s="286"/>
      <c r="D175" s="286"/>
      <c r="E175" s="286"/>
      <c r="F175" s="286"/>
      <c r="G175" s="286"/>
      <c r="H175" s="286"/>
      <c r="I175" s="286"/>
      <c r="J175" s="286"/>
      <c r="K175" s="286"/>
      <c r="L175" s="286"/>
    </row>
    <row r="176" spans="3:12" x14ac:dyDescent="0.2">
      <c r="C176" s="286"/>
      <c r="D176" s="286"/>
      <c r="E176" s="286"/>
      <c r="F176" s="286"/>
      <c r="G176" s="286"/>
      <c r="H176" s="286"/>
      <c r="I176" s="286"/>
      <c r="J176" s="286"/>
      <c r="K176" s="286"/>
      <c r="L176" s="286"/>
    </row>
    <row r="177" spans="3:12" x14ac:dyDescent="0.2">
      <c r="C177" s="286"/>
      <c r="D177" s="286"/>
      <c r="E177" s="286"/>
      <c r="F177" s="286"/>
      <c r="G177" s="286"/>
      <c r="H177" s="286"/>
      <c r="I177" s="286"/>
      <c r="J177" s="286"/>
      <c r="K177" s="286"/>
      <c r="L177" s="286"/>
    </row>
    <row r="178" spans="3:12" x14ac:dyDescent="0.2">
      <c r="C178" s="286"/>
      <c r="D178" s="286"/>
      <c r="E178" s="286"/>
      <c r="F178" s="286"/>
      <c r="G178" s="286"/>
      <c r="H178" s="286"/>
      <c r="I178" s="286"/>
      <c r="J178" s="286"/>
      <c r="K178" s="286"/>
      <c r="L178" s="286"/>
    </row>
    <row r="179" spans="3:12" x14ac:dyDescent="0.2">
      <c r="C179" s="286"/>
      <c r="D179" s="286"/>
      <c r="E179" s="286"/>
      <c r="F179" s="286"/>
      <c r="G179" s="286"/>
      <c r="H179" s="286"/>
      <c r="I179" s="286"/>
      <c r="J179" s="286"/>
      <c r="K179" s="286"/>
      <c r="L179" s="286"/>
    </row>
    <row r="180" spans="3:12" x14ac:dyDescent="0.2">
      <c r="C180" s="286"/>
      <c r="D180" s="286"/>
      <c r="E180" s="286"/>
      <c r="F180" s="286"/>
      <c r="G180" s="286"/>
      <c r="H180" s="286"/>
      <c r="I180" s="286"/>
      <c r="J180" s="286"/>
      <c r="K180" s="286"/>
      <c r="L180" s="286"/>
    </row>
    <row r="181" spans="3:12" x14ac:dyDescent="0.2">
      <c r="C181" s="286"/>
      <c r="D181" s="286"/>
      <c r="E181" s="286"/>
      <c r="F181" s="286"/>
      <c r="G181" s="286"/>
      <c r="H181" s="286"/>
      <c r="I181" s="286"/>
      <c r="J181" s="286"/>
      <c r="K181" s="286"/>
      <c r="L181" s="286"/>
    </row>
    <row r="182" spans="3:12" x14ac:dyDescent="0.2">
      <c r="C182" s="286"/>
      <c r="D182" s="286"/>
      <c r="E182" s="286"/>
      <c r="F182" s="286"/>
      <c r="G182" s="286"/>
      <c r="H182" s="286"/>
      <c r="I182" s="286"/>
      <c r="J182" s="286"/>
      <c r="K182" s="286"/>
      <c r="L182" s="286"/>
    </row>
    <row r="183" spans="3:12" x14ac:dyDescent="0.2">
      <c r="C183" s="286"/>
      <c r="D183" s="286"/>
      <c r="E183" s="286"/>
      <c r="F183" s="286"/>
      <c r="G183" s="286"/>
      <c r="H183" s="286"/>
      <c r="I183" s="286"/>
      <c r="J183" s="286"/>
      <c r="K183" s="286"/>
      <c r="L183" s="286"/>
    </row>
    <row r="184" spans="3:12" x14ac:dyDescent="0.2">
      <c r="C184" s="286"/>
      <c r="D184" s="286"/>
      <c r="E184" s="286"/>
      <c r="F184" s="286"/>
      <c r="G184" s="286"/>
      <c r="H184" s="286"/>
      <c r="I184" s="286"/>
      <c r="J184" s="286"/>
      <c r="K184" s="286"/>
      <c r="L184" s="286"/>
    </row>
    <row r="185" spans="3:12" x14ac:dyDescent="0.2">
      <c r="C185" s="286"/>
      <c r="D185" s="286"/>
      <c r="E185" s="286"/>
      <c r="F185" s="286"/>
      <c r="G185" s="286"/>
      <c r="H185" s="286"/>
      <c r="I185" s="286"/>
      <c r="J185" s="286"/>
      <c r="K185" s="286"/>
      <c r="L185" s="286"/>
    </row>
    <row r="186" spans="3:12" x14ac:dyDescent="0.2">
      <c r="C186" s="286"/>
      <c r="D186" s="286"/>
      <c r="E186" s="286"/>
      <c r="F186" s="286"/>
      <c r="G186" s="286"/>
      <c r="H186" s="286"/>
      <c r="I186" s="286"/>
      <c r="J186" s="286"/>
      <c r="K186" s="286"/>
      <c r="L186" s="286"/>
    </row>
    <row r="187" spans="3:12" x14ac:dyDescent="0.2">
      <c r="C187" s="286"/>
      <c r="D187" s="286"/>
      <c r="E187" s="286"/>
      <c r="F187" s="286"/>
      <c r="G187" s="286"/>
      <c r="H187" s="286"/>
      <c r="I187" s="286"/>
      <c r="J187" s="286"/>
      <c r="K187" s="286"/>
      <c r="L187" s="286"/>
    </row>
    <row r="188" spans="3:12" x14ac:dyDescent="0.2">
      <c r="C188" s="286"/>
      <c r="D188" s="286"/>
      <c r="E188" s="286"/>
      <c r="F188" s="286"/>
      <c r="G188" s="286"/>
      <c r="H188" s="286"/>
      <c r="I188" s="286"/>
      <c r="J188" s="286"/>
      <c r="K188" s="286"/>
      <c r="L188" s="286"/>
    </row>
    <row r="189" spans="3:12" x14ac:dyDescent="0.2">
      <c r="C189" s="286"/>
      <c r="D189" s="286"/>
      <c r="E189" s="286"/>
      <c r="F189" s="286"/>
      <c r="G189" s="286"/>
      <c r="H189" s="286"/>
      <c r="I189" s="286"/>
      <c r="J189" s="286"/>
      <c r="K189" s="286"/>
      <c r="L189" s="286"/>
    </row>
    <row r="190" spans="3:12" x14ac:dyDescent="0.2">
      <c r="C190" s="286"/>
      <c r="D190" s="286"/>
      <c r="E190" s="286"/>
      <c r="F190" s="286"/>
      <c r="G190" s="286"/>
      <c r="H190" s="286"/>
      <c r="I190" s="286"/>
      <c r="J190" s="286"/>
      <c r="K190" s="286"/>
      <c r="L190" s="286"/>
    </row>
    <row r="191" spans="3:12" x14ac:dyDescent="0.2">
      <c r="C191" s="286"/>
      <c r="D191" s="286"/>
      <c r="E191" s="286"/>
      <c r="F191" s="286"/>
      <c r="G191" s="286"/>
      <c r="H191" s="286"/>
      <c r="I191" s="286"/>
      <c r="J191" s="286"/>
      <c r="K191" s="286"/>
      <c r="L191" s="286"/>
    </row>
    <row r="192" spans="3:12" x14ac:dyDescent="0.2">
      <c r="C192" s="286"/>
      <c r="D192" s="286"/>
      <c r="E192" s="286"/>
      <c r="F192" s="286"/>
      <c r="G192" s="286"/>
      <c r="H192" s="286"/>
      <c r="I192" s="286"/>
      <c r="J192" s="286"/>
      <c r="K192" s="286"/>
      <c r="L192" s="286"/>
    </row>
    <row r="193" spans="3:12" x14ac:dyDescent="0.2">
      <c r="C193" s="286"/>
      <c r="D193" s="286"/>
      <c r="E193" s="286"/>
      <c r="F193" s="286"/>
      <c r="G193" s="286"/>
      <c r="H193" s="286"/>
      <c r="I193" s="286"/>
      <c r="J193" s="286"/>
      <c r="K193" s="286"/>
      <c r="L193" s="286"/>
    </row>
    <row r="194" spans="3:12" x14ac:dyDescent="0.2">
      <c r="C194" s="286"/>
      <c r="D194" s="286"/>
      <c r="E194" s="286"/>
      <c r="F194" s="286"/>
      <c r="G194" s="286"/>
      <c r="H194" s="286"/>
      <c r="I194" s="286"/>
      <c r="J194" s="286"/>
      <c r="K194" s="286"/>
      <c r="L194" s="286"/>
    </row>
    <row r="195" spans="3:12" x14ac:dyDescent="0.2">
      <c r="C195" s="286"/>
      <c r="D195" s="286"/>
      <c r="E195" s="286"/>
      <c r="F195" s="286"/>
      <c r="G195" s="286"/>
      <c r="H195" s="286"/>
      <c r="I195" s="286"/>
      <c r="J195" s="286"/>
      <c r="K195" s="286"/>
      <c r="L195" s="286"/>
    </row>
    <row r="196" spans="3:12" x14ac:dyDescent="0.2">
      <c r="C196" s="286"/>
      <c r="D196" s="286"/>
      <c r="E196" s="286"/>
      <c r="F196" s="286"/>
      <c r="G196" s="286"/>
      <c r="H196" s="286"/>
      <c r="I196" s="286"/>
      <c r="J196" s="286"/>
      <c r="K196" s="286"/>
      <c r="L196" s="286"/>
    </row>
    <row r="197" spans="3:12" x14ac:dyDescent="0.2">
      <c r="C197" s="286"/>
      <c r="D197" s="286"/>
      <c r="E197" s="286"/>
      <c r="F197" s="286"/>
      <c r="G197" s="286"/>
      <c r="H197" s="286"/>
      <c r="I197" s="286"/>
      <c r="J197" s="286"/>
      <c r="K197" s="286"/>
      <c r="L197" s="286"/>
    </row>
    <row r="198" spans="3:12" x14ac:dyDescent="0.2">
      <c r="C198" s="286"/>
      <c r="D198" s="286"/>
      <c r="E198" s="286"/>
      <c r="F198" s="286"/>
      <c r="G198" s="286"/>
      <c r="H198" s="286"/>
      <c r="I198" s="286"/>
      <c r="J198" s="286"/>
      <c r="K198" s="286"/>
      <c r="L198" s="286"/>
    </row>
    <row r="199" spans="3:12" x14ac:dyDescent="0.2">
      <c r="C199" s="286"/>
      <c r="D199" s="286"/>
      <c r="E199" s="286"/>
      <c r="F199" s="286"/>
      <c r="G199" s="286"/>
      <c r="H199" s="286"/>
      <c r="I199" s="286"/>
      <c r="J199" s="286"/>
      <c r="K199" s="286"/>
      <c r="L199" s="286"/>
    </row>
    <row r="200" spans="3:12" x14ac:dyDescent="0.2">
      <c r="C200" s="286"/>
      <c r="D200" s="286"/>
      <c r="E200" s="286"/>
      <c r="F200" s="286"/>
      <c r="G200" s="286"/>
      <c r="H200" s="286"/>
      <c r="I200" s="286"/>
      <c r="J200" s="286"/>
      <c r="K200" s="286"/>
      <c r="L200" s="286"/>
    </row>
    <row r="201" spans="3:12" x14ac:dyDescent="0.2">
      <c r="C201" s="286"/>
      <c r="D201" s="286"/>
      <c r="E201" s="286"/>
      <c r="F201" s="286"/>
      <c r="G201" s="286"/>
      <c r="H201" s="286"/>
      <c r="I201" s="286"/>
      <c r="J201" s="286"/>
      <c r="K201" s="286"/>
      <c r="L201" s="286"/>
    </row>
    <row r="202" spans="3:12" x14ac:dyDescent="0.2">
      <c r="C202" s="286"/>
      <c r="D202" s="286"/>
      <c r="E202" s="286"/>
      <c r="F202" s="286"/>
      <c r="G202" s="286"/>
      <c r="H202" s="286"/>
      <c r="I202" s="286"/>
      <c r="J202" s="286"/>
      <c r="K202" s="286"/>
      <c r="L202" s="286"/>
    </row>
    <row r="203" spans="3:12" x14ac:dyDescent="0.2">
      <c r="C203" s="286"/>
      <c r="D203" s="286"/>
      <c r="E203" s="286"/>
      <c r="F203" s="286"/>
      <c r="G203" s="286"/>
      <c r="H203" s="286"/>
      <c r="I203" s="286"/>
      <c r="J203" s="286"/>
      <c r="K203" s="286"/>
      <c r="L203" s="286"/>
    </row>
    <row r="204" spans="3:12" x14ac:dyDescent="0.2">
      <c r="C204" s="286"/>
      <c r="D204" s="286"/>
      <c r="E204" s="286"/>
      <c r="F204" s="286"/>
      <c r="G204" s="286"/>
      <c r="H204" s="286"/>
      <c r="I204" s="286"/>
      <c r="J204" s="286"/>
      <c r="K204" s="286"/>
      <c r="L204" s="286"/>
    </row>
    <row r="205" spans="3:12" x14ac:dyDescent="0.2">
      <c r="C205" s="286"/>
      <c r="D205" s="286"/>
      <c r="E205" s="286"/>
      <c r="F205" s="286"/>
      <c r="G205" s="286"/>
      <c r="H205" s="286"/>
      <c r="I205" s="286"/>
      <c r="J205" s="286"/>
      <c r="K205" s="286"/>
      <c r="L205" s="286"/>
    </row>
    <row r="206" spans="3:12" x14ac:dyDescent="0.2">
      <c r="C206" s="286"/>
      <c r="D206" s="286"/>
      <c r="E206" s="286"/>
      <c r="F206" s="286"/>
      <c r="G206" s="286"/>
      <c r="H206" s="286"/>
      <c r="I206" s="286"/>
      <c r="J206" s="286"/>
      <c r="K206" s="286"/>
      <c r="L206" s="286"/>
    </row>
    <row r="207" spans="3:12" x14ac:dyDescent="0.2">
      <c r="C207" s="286"/>
      <c r="D207" s="286"/>
      <c r="E207" s="286"/>
      <c r="F207" s="286"/>
      <c r="G207" s="286"/>
      <c r="H207" s="286"/>
      <c r="I207" s="286"/>
      <c r="J207" s="286"/>
      <c r="K207" s="286"/>
      <c r="L207" s="286"/>
    </row>
    <row r="208" spans="3:12" x14ac:dyDescent="0.2">
      <c r="C208" s="286"/>
      <c r="D208" s="286"/>
      <c r="E208" s="286"/>
      <c r="F208" s="286"/>
      <c r="G208" s="286"/>
      <c r="H208" s="286"/>
      <c r="I208" s="286"/>
      <c r="J208" s="286"/>
      <c r="K208" s="286"/>
      <c r="L208" s="286"/>
    </row>
    <row r="209" spans="3:12" x14ac:dyDescent="0.2">
      <c r="C209" s="286"/>
      <c r="D209" s="286"/>
      <c r="E209" s="286"/>
      <c r="F209" s="286"/>
      <c r="G209" s="286"/>
      <c r="H209" s="286"/>
      <c r="I209" s="286"/>
      <c r="J209" s="286"/>
      <c r="K209" s="286"/>
      <c r="L209" s="286"/>
    </row>
    <row r="210" spans="3:12" x14ac:dyDescent="0.2">
      <c r="C210" s="286"/>
      <c r="D210" s="286"/>
      <c r="E210" s="286"/>
      <c r="F210" s="286"/>
      <c r="G210" s="286"/>
      <c r="H210" s="286"/>
      <c r="I210" s="286"/>
      <c r="J210" s="286"/>
      <c r="K210" s="286"/>
      <c r="L210" s="286"/>
    </row>
    <row r="211" spans="3:12" x14ac:dyDescent="0.2">
      <c r="C211" s="286"/>
      <c r="D211" s="286"/>
      <c r="E211" s="286"/>
      <c r="F211" s="286"/>
      <c r="G211" s="286"/>
      <c r="H211" s="286"/>
      <c r="I211" s="286"/>
      <c r="J211" s="286"/>
      <c r="K211" s="286"/>
      <c r="L211" s="286"/>
    </row>
    <row r="212" spans="3:12" x14ac:dyDescent="0.2">
      <c r="C212" s="286"/>
      <c r="D212" s="286"/>
      <c r="E212" s="286"/>
      <c r="F212" s="286"/>
      <c r="G212" s="286"/>
      <c r="H212" s="286"/>
      <c r="I212" s="286"/>
      <c r="J212" s="286"/>
      <c r="K212" s="286"/>
      <c r="L212" s="286"/>
    </row>
    <row r="213" spans="3:12" x14ac:dyDescent="0.2">
      <c r="C213" s="286"/>
      <c r="D213" s="286"/>
      <c r="E213" s="286"/>
      <c r="F213" s="286"/>
      <c r="G213" s="286"/>
      <c r="H213" s="286"/>
      <c r="I213" s="286"/>
      <c r="J213" s="286"/>
      <c r="K213" s="286"/>
      <c r="L213" s="286"/>
    </row>
    <row r="214" spans="3:12" x14ac:dyDescent="0.2">
      <c r="C214" s="286"/>
      <c r="D214" s="286"/>
      <c r="E214" s="286"/>
      <c r="F214" s="286"/>
      <c r="G214" s="286"/>
      <c r="H214" s="286"/>
      <c r="I214" s="286"/>
      <c r="J214" s="286"/>
      <c r="K214" s="286"/>
      <c r="L214" s="286"/>
    </row>
    <row r="215" spans="3:12" x14ac:dyDescent="0.2">
      <c r="C215" s="286"/>
      <c r="D215" s="286"/>
      <c r="E215" s="286"/>
      <c r="F215" s="286"/>
      <c r="G215" s="286"/>
      <c r="H215" s="286"/>
      <c r="I215" s="286"/>
      <c r="J215" s="286"/>
      <c r="K215" s="286"/>
      <c r="L215" s="286"/>
    </row>
    <row r="216" spans="3:12" x14ac:dyDescent="0.2">
      <c r="C216" s="286"/>
      <c r="D216" s="286"/>
      <c r="E216" s="286"/>
      <c r="F216" s="286"/>
      <c r="G216" s="286"/>
      <c r="H216" s="286"/>
      <c r="I216" s="286"/>
      <c r="J216" s="286"/>
      <c r="K216" s="286"/>
      <c r="L216" s="286"/>
    </row>
    <row r="217" spans="3:12" x14ac:dyDescent="0.2">
      <c r="C217" s="286"/>
      <c r="D217" s="286"/>
      <c r="E217" s="286"/>
      <c r="F217" s="286"/>
      <c r="G217" s="286"/>
      <c r="H217" s="286"/>
      <c r="I217" s="286"/>
      <c r="J217" s="286"/>
      <c r="K217" s="286"/>
      <c r="L217" s="286"/>
    </row>
    <row r="218" spans="3:12" x14ac:dyDescent="0.2">
      <c r="C218" s="286"/>
      <c r="D218" s="286"/>
      <c r="E218" s="286"/>
      <c r="F218" s="286"/>
      <c r="G218" s="286"/>
      <c r="H218" s="286"/>
      <c r="I218" s="286"/>
      <c r="J218" s="286"/>
      <c r="K218" s="286"/>
      <c r="L218" s="286"/>
    </row>
    <row r="219" spans="3:12" x14ac:dyDescent="0.2">
      <c r="C219" s="286"/>
      <c r="D219" s="286"/>
      <c r="E219" s="286"/>
      <c r="F219" s="286"/>
      <c r="G219" s="286"/>
      <c r="H219" s="286"/>
      <c r="I219" s="286"/>
      <c r="J219" s="286"/>
      <c r="K219" s="286"/>
      <c r="L219" s="286"/>
    </row>
    <row r="220" spans="3:12" x14ac:dyDescent="0.2">
      <c r="C220" s="286"/>
      <c r="D220" s="286"/>
      <c r="E220" s="286"/>
      <c r="F220" s="286"/>
      <c r="G220" s="286"/>
      <c r="H220" s="286"/>
      <c r="I220" s="286"/>
      <c r="J220" s="286"/>
      <c r="K220" s="286"/>
      <c r="L220" s="286"/>
    </row>
    <row r="221" spans="3:12" x14ac:dyDescent="0.2">
      <c r="C221" s="286"/>
      <c r="D221" s="286"/>
      <c r="E221" s="286"/>
      <c r="F221" s="286"/>
      <c r="G221" s="286"/>
      <c r="H221" s="286"/>
      <c r="I221" s="286"/>
      <c r="J221" s="286"/>
      <c r="K221" s="286"/>
      <c r="L221" s="286"/>
    </row>
    <row r="222" spans="3:12" x14ac:dyDescent="0.2">
      <c r="C222" s="286"/>
      <c r="D222" s="286"/>
      <c r="E222" s="286"/>
      <c r="F222" s="286"/>
      <c r="G222" s="286"/>
      <c r="H222" s="286"/>
      <c r="I222" s="286"/>
      <c r="J222" s="286"/>
      <c r="K222" s="286"/>
      <c r="L222" s="286"/>
    </row>
    <row r="223" spans="3:12" x14ac:dyDescent="0.2">
      <c r="C223" s="286"/>
      <c r="D223" s="286"/>
      <c r="E223" s="286"/>
      <c r="F223" s="286"/>
      <c r="G223" s="286"/>
      <c r="H223" s="286"/>
      <c r="I223" s="286"/>
      <c r="J223" s="286"/>
      <c r="K223" s="286"/>
      <c r="L223" s="286"/>
    </row>
    <row r="224" spans="3:12" x14ac:dyDescent="0.2">
      <c r="C224" s="286"/>
      <c r="D224" s="286"/>
      <c r="E224" s="286"/>
      <c r="F224" s="286"/>
      <c r="G224" s="286"/>
      <c r="H224" s="286"/>
      <c r="I224" s="286"/>
      <c r="J224" s="286"/>
      <c r="K224" s="286"/>
      <c r="L224" s="286"/>
    </row>
    <row r="225" spans="3:12" x14ac:dyDescent="0.2">
      <c r="C225" s="286"/>
      <c r="D225" s="286"/>
      <c r="E225" s="286"/>
      <c r="F225" s="286"/>
      <c r="G225" s="286"/>
      <c r="H225" s="286"/>
      <c r="I225" s="286"/>
      <c r="J225" s="286"/>
      <c r="K225" s="286"/>
      <c r="L225" s="286"/>
    </row>
    <row r="226" spans="3:12" x14ac:dyDescent="0.2">
      <c r="C226" s="286"/>
      <c r="D226" s="286"/>
      <c r="E226" s="286"/>
      <c r="F226" s="286"/>
      <c r="G226" s="286"/>
      <c r="H226" s="286"/>
      <c r="I226" s="286"/>
      <c r="J226" s="286"/>
      <c r="K226" s="286"/>
      <c r="L226" s="286"/>
    </row>
    <row r="227" spans="3:12" x14ac:dyDescent="0.2">
      <c r="C227" s="286"/>
      <c r="D227" s="286"/>
      <c r="E227" s="286"/>
      <c r="F227" s="286"/>
      <c r="G227" s="286"/>
      <c r="H227" s="286"/>
      <c r="I227" s="286"/>
      <c r="J227" s="286"/>
      <c r="K227" s="286"/>
      <c r="L227" s="286"/>
    </row>
    <row r="228" spans="3:12" x14ac:dyDescent="0.2">
      <c r="C228" s="286"/>
      <c r="D228" s="286"/>
      <c r="E228" s="286"/>
      <c r="F228" s="286"/>
      <c r="G228" s="286"/>
      <c r="H228" s="286"/>
      <c r="I228" s="286"/>
      <c r="J228" s="286"/>
      <c r="K228" s="286"/>
      <c r="L228" s="286"/>
    </row>
    <row r="229" spans="3:12" x14ac:dyDescent="0.2">
      <c r="C229" s="286"/>
      <c r="D229" s="286"/>
      <c r="E229" s="286"/>
      <c r="F229" s="286"/>
      <c r="G229" s="286"/>
      <c r="H229" s="286"/>
      <c r="I229" s="286"/>
      <c r="J229" s="286"/>
      <c r="K229" s="286"/>
      <c r="L229" s="286"/>
    </row>
    <row r="230" spans="3:12" x14ac:dyDescent="0.2">
      <c r="C230" s="286"/>
      <c r="D230" s="286"/>
      <c r="E230" s="286"/>
      <c r="F230" s="286"/>
      <c r="G230" s="286"/>
      <c r="H230" s="286"/>
      <c r="I230" s="286"/>
      <c r="J230" s="286"/>
      <c r="K230" s="286"/>
      <c r="L230" s="286"/>
    </row>
    <row r="231" spans="3:12" x14ac:dyDescent="0.2">
      <c r="C231" s="286"/>
      <c r="D231" s="286"/>
      <c r="E231" s="286"/>
      <c r="F231" s="286"/>
      <c r="G231" s="286"/>
      <c r="H231" s="286"/>
      <c r="I231" s="286"/>
      <c r="J231" s="286"/>
      <c r="K231" s="286"/>
      <c r="L231" s="286"/>
    </row>
    <row r="232" spans="3:12" x14ac:dyDescent="0.2">
      <c r="C232" s="286"/>
      <c r="D232" s="286"/>
      <c r="E232" s="286"/>
      <c r="F232" s="286"/>
      <c r="G232" s="286"/>
      <c r="H232" s="286"/>
      <c r="I232" s="286"/>
      <c r="J232" s="286"/>
      <c r="K232" s="286"/>
      <c r="L232" s="286"/>
    </row>
    <row r="233" spans="3:12" x14ac:dyDescent="0.2">
      <c r="C233" s="286"/>
      <c r="D233" s="286"/>
      <c r="E233" s="286"/>
      <c r="F233" s="286"/>
      <c r="G233" s="286"/>
      <c r="H233" s="286"/>
      <c r="I233" s="286"/>
      <c r="J233" s="286"/>
      <c r="K233" s="286"/>
      <c r="L233" s="286"/>
    </row>
    <row r="234" spans="3:12" x14ac:dyDescent="0.2">
      <c r="C234" s="286"/>
      <c r="D234" s="286"/>
      <c r="E234" s="286"/>
      <c r="F234" s="286"/>
      <c r="G234" s="286"/>
      <c r="H234" s="286"/>
      <c r="I234" s="286"/>
      <c r="J234" s="286"/>
      <c r="K234" s="286"/>
      <c r="L234" s="286"/>
    </row>
    <row r="235" spans="3:12" x14ac:dyDescent="0.2">
      <c r="C235" s="286"/>
      <c r="D235" s="286"/>
      <c r="E235" s="286"/>
      <c r="F235" s="286"/>
      <c r="G235" s="286"/>
      <c r="H235" s="286"/>
      <c r="I235" s="286"/>
      <c r="J235" s="286"/>
      <c r="K235" s="286"/>
      <c r="L235" s="286"/>
    </row>
    <row r="236" spans="3:12" x14ac:dyDescent="0.2">
      <c r="C236" s="286"/>
      <c r="D236" s="286"/>
      <c r="E236" s="286"/>
      <c r="F236" s="286"/>
      <c r="G236" s="286"/>
      <c r="H236" s="286"/>
      <c r="I236" s="286"/>
      <c r="J236" s="286"/>
      <c r="K236" s="286"/>
      <c r="L236" s="286"/>
    </row>
    <row r="237" spans="3:12" x14ac:dyDescent="0.2">
      <c r="C237" s="286"/>
      <c r="D237" s="286"/>
      <c r="E237" s="286"/>
      <c r="F237" s="286"/>
      <c r="G237" s="286"/>
      <c r="H237" s="286"/>
      <c r="I237" s="286"/>
      <c r="J237" s="286"/>
      <c r="K237" s="286"/>
      <c r="L237" s="286"/>
    </row>
    <row r="238" spans="3:12" x14ac:dyDescent="0.2">
      <c r="C238" s="286"/>
      <c r="D238" s="286"/>
      <c r="E238" s="286"/>
      <c r="F238" s="286"/>
      <c r="G238" s="286"/>
      <c r="H238" s="286"/>
      <c r="I238" s="286"/>
      <c r="J238" s="286"/>
      <c r="K238" s="286"/>
      <c r="L238" s="286"/>
    </row>
    <row r="239" spans="3:12" x14ac:dyDescent="0.2">
      <c r="C239" s="286"/>
      <c r="D239" s="286"/>
      <c r="E239" s="286"/>
      <c r="F239" s="286"/>
      <c r="G239" s="286"/>
      <c r="H239" s="286"/>
      <c r="I239" s="286"/>
      <c r="J239" s="286"/>
      <c r="K239" s="286"/>
      <c r="L239" s="286"/>
    </row>
    <row r="240" spans="3:12" x14ac:dyDescent="0.2">
      <c r="C240" s="286"/>
      <c r="D240" s="286"/>
      <c r="E240" s="286"/>
      <c r="F240" s="286"/>
      <c r="G240" s="286"/>
      <c r="H240" s="286"/>
      <c r="I240" s="286"/>
      <c r="J240" s="286"/>
      <c r="K240" s="286"/>
      <c r="L240" s="286"/>
    </row>
    <row r="241" spans="3:12" x14ac:dyDescent="0.2">
      <c r="C241" s="286"/>
      <c r="D241" s="286"/>
      <c r="E241" s="286"/>
      <c r="F241" s="286"/>
      <c r="G241" s="286"/>
      <c r="H241" s="286"/>
      <c r="I241" s="286"/>
      <c r="J241" s="286"/>
      <c r="K241" s="286"/>
      <c r="L241" s="286"/>
    </row>
    <row r="242" spans="3:12" x14ac:dyDescent="0.2">
      <c r="C242" s="286"/>
      <c r="D242" s="286"/>
      <c r="E242" s="286"/>
      <c r="F242" s="286"/>
      <c r="G242" s="286"/>
      <c r="H242" s="286"/>
      <c r="I242" s="286"/>
      <c r="J242" s="286"/>
      <c r="K242" s="286"/>
      <c r="L242" s="286"/>
    </row>
    <row r="243" spans="3:12" x14ac:dyDescent="0.2">
      <c r="C243" s="286"/>
      <c r="D243" s="286"/>
      <c r="E243" s="286"/>
      <c r="F243" s="286"/>
      <c r="G243" s="286"/>
      <c r="H243" s="286"/>
      <c r="I243" s="286"/>
      <c r="J243" s="286"/>
      <c r="K243" s="286"/>
      <c r="L243" s="286"/>
    </row>
    <row r="244" spans="3:12" x14ac:dyDescent="0.2">
      <c r="C244" s="286"/>
      <c r="D244" s="286"/>
      <c r="E244" s="286"/>
      <c r="F244" s="286"/>
      <c r="G244" s="286"/>
      <c r="H244" s="286"/>
      <c r="I244" s="286"/>
      <c r="J244" s="286"/>
      <c r="K244" s="286"/>
      <c r="L244" s="286"/>
    </row>
    <row r="245" spans="3:12" x14ac:dyDescent="0.2">
      <c r="C245" s="286"/>
      <c r="D245" s="286"/>
      <c r="E245" s="286"/>
      <c r="F245" s="286"/>
      <c r="G245" s="286"/>
      <c r="H245" s="286"/>
      <c r="I245" s="286"/>
      <c r="J245" s="286"/>
      <c r="K245" s="286"/>
      <c r="L245" s="286"/>
    </row>
    <row r="246" spans="3:12" x14ac:dyDescent="0.2">
      <c r="C246" s="286"/>
      <c r="D246" s="286"/>
      <c r="E246" s="286"/>
      <c r="F246" s="286"/>
      <c r="G246" s="286"/>
      <c r="H246" s="286"/>
      <c r="I246" s="286"/>
      <c r="J246" s="286"/>
      <c r="K246" s="286"/>
      <c r="L246" s="286"/>
    </row>
    <row r="247" spans="3:12" x14ac:dyDescent="0.2">
      <c r="C247" s="286"/>
      <c r="D247" s="286"/>
      <c r="E247" s="286"/>
      <c r="F247" s="286"/>
      <c r="G247" s="286"/>
      <c r="H247" s="286"/>
      <c r="I247" s="286"/>
      <c r="J247" s="286"/>
      <c r="K247" s="286"/>
      <c r="L247" s="286"/>
    </row>
    <row r="248" spans="3:12" x14ac:dyDescent="0.2">
      <c r="C248" s="286"/>
      <c r="D248" s="286"/>
      <c r="E248" s="286"/>
      <c r="F248" s="286"/>
      <c r="G248" s="286"/>
      <c r="H248" s="286"/>
      <c r="I248" s="286"/>
      <c r="J248" s="286"/>
      <c r="K248" s="286"/>
      <c r="L248" s="286"/>
    </row>
    <row r="249" spans="3:12" x14ac:dyDescent="0.2">
      <c r="C249" s="286"/>
      <c r="D249" s="286"/>
      <c r="E249" s="286"/>
      <c r="F249" s="286"/>
      <c r="G249" s="286"/>
      <c r="H249" s="286"/>
      <c r="I249" s="286"/>
      <c r="J249" s="286"/>
      <c r="K249" s="286"/>
      <c r="L249" s="286"/>
    </row>
    <row r="250" spans="3:12" x14ac:dyDescent="0.2">
      <c r="C250" s="286"/>
      <c r="D250" s="286"/>
      <c r="E250" s="286"/>
      <c r="F250" s="286"/>
      <c r="G250" s="286"/>
      <c r="H250" s="286"/>
      <c r="I250" s="286"/>
      <c r="J250" s="286"/>
      <c r="K250" s="286"/>
      <c r="L250" s="286"/>
    </row>
    <row r="251" spans="3:12" x14ac:dyDescent="0.2">
      <c r="C251" s="286"/>
      <c r="D251" s="286"/>
      <c r="E251" s="286"/>
      <c r="F251" s="286"/>
      <c r="G251" s="286"/>
      <c r="H251" s="286"/>
      <c r="I251" s="286"/>
      <c r="J251" s="286"/>
      <c r="K251" s="286"/>
      <c r="L251" s="286"/>
    </row>
    <row r="252" spans="3:12" x14ac:dyDescent="0.2">
      <c r="C252" s="286"/>
      <c r="D252" s="286"/>
      <c r="E252" s="286"/>
      <c r="F252" s="286"/>
      <c r="G252" s="286"/>
      <c r="H252" s="286"/>
      <c r="I252" s="286"/>
      <c r="J252" s="286"/>
      <c r="K252" s="286"/>
      <c r="L252" s="286"/>
    </row>
    <row r="253" spans="3:12" x14ac:dyDescent="0.2">
      <c r="C253" s="286"/>
      <c r="D253" s="286"/>
      <c r="E253" s="286"/>
      <c r="F253" s="286"/>
      <c r="G253" s="286"/>
      <c r="H253" s="286"/>
      <c r="I253" s="286"/>
      <c r="J253" s="286"/>
      <c r="K253" s="286"/>
      <c r="L253" s="286"/>
    </row>
    <row r="254" spans="3:12" x14ac:dyDescent="0.2">
      <c r="C254" s="286"/>
      <c r="D254" s="286"/>
      <c r="E254" s="286"/>
      <c r="F254" s="286"/>
      <c r="G254" s="286"/>
      <c r="H254" s="286"/>
      <c r="I254" s="286"/>
      <c r="J254" s="286"/>
      <c r="K254" s="286"/>
      <c r="L254" s="286"/>
    </row>
    <row r="255" spans="3:12" x14ac:dyDescent="0.2">
      <c r="C255" s="286"/>
      <c r="D255" s="286"/>
      <c r="E255" s="286"/>
      <c r="F255" s="286"/>
      <c r="G255" s="286"/>
      <c r="H255" s="286"/>
      <c r="I255" s="286"/>
      <c r="J255" s="286"/>
      <c r="K255" s="286"/>
      <c r="L255" s="286"/>
    </row>
    <row r="256" spans="3:12" x14ac:dyDescent="0.2">
      <c r="C256" s="286"/>
      <c r="D256" s="286"/>
      <c r="E256" s="286"/>
      <c r="F256" s="286"/>
      <c r="G256" s="286"/>
      <c r="H256" s="286"/>
      <c r="I256" s="286"/>
      <c r="J256" s="286"/>
      <c r="K256" s="286"/>
      <c r="L256" s="286"/>
    </row>
    <row r="257" spans="3:12" x14ac:dyDescent="0.2">
      <c r="C257" s="286"/>
      <c r="D257" s="286"/>
      <c r="E257" s="286"/>
      <c r="F257" s="286"/>
      <c r="G257" s="286"/>
      <c r="H257" s="286"/>
      <c r="I257" s="286"/>
      <c r="J257" s="286"/>
      <c r="K257" s="286"/>
      <c r="L257" s="286"/>
    </row>
    <row r="258" spans="3:12" x14ac:dyDescent="0.2">
      <c r="C258" s="286"/>
      <c r="D258" s="286"/>
      <c r="E258" s="286"/>
      <c r="F258" s="286"/>
      <c r="G258" s="286"/>
      <c r="H258" s="286"/>
      <c r="I258" s="286"/>
      <c r="J258" s="286"/>
      <c r="K258" s="286"/>
      <c r="L258" s="286"/>
    </row>
    <row r="259" spans="3:12" x14ac:dyDescent="0.2">
      <c r="C259" s="286"/>
      <c r="D259" s="286"/>
      <c r="E259" s="286"/>
      <c r="F259" s="286"/>
      <c r="G259" s="286"/>
      <c r="H259" s="286"/>
      <c r="I259" s="286"/>
      <c r="J259" s="286"/>
      <c r="K259" s="286"/>
      <c r="L259" s="286"/>
    </row>
    <row r="260" spans="3:12" x14ac:dyDescent="0.2">
      <c r="C260" s="286"/>
      <c r="D260" s="286"/>
      <c r="E260" s="286"/>
      <c r="F260" s="286"/>
      <c r="G260" s="286"/>
      <c r="H260" s="286"/>
      <c r="I260" s="286"/>
      <c r="J260" s="286"/>
      <c r="K260" s="286"/>
      <c r="L260" s="286"/>
    </row>
    <row r="261" spans="3:12" x14ac:dyDescent="0.2">
      <c r="C261" s="286"/>
      <c r="D261" s="286"/>
      <c r="E261" s="286"/>
      <c r="F261" s="286"/>
      <c r="G261" s="286"/>
      <c r="H261" s="286"/>
      <c r="I261" s="286"/>
      <c r="J261" s="286"/>
      <c r="K261" s="286"/>
      <c r="L261" s="286"/>
    </row>
    <row r="262" spans="3:12" x14ac:dyDescent="0.2">
      <c r="C262" s="286"/>
      <c r="D262" s="286"/>
      <c r="E262" s="286"/>
      <c r="F262" s="286"/>
      <c r="G262" s="286"/>
      <c r="H262" s="286"/>
      <c r="I262" s="286"/>
      <c r="J262" s="286"/>
      <c r="K262" s="286"/>
      <c r="L262" s="286"/>
    </row>
    <row r="263" spans="3:12" x14ac:dyDescent="0.2">
      <c r="C263" s="286"/>
      <c r="D263" s="286"/>
      <c r="E263" s="286"/>
      <c r="F263" s="286"/>
      <c r="G263" s="286"/>
      <c r="H263" s="286"/>
      <c r="I263" s="286"/>
      <c r="J263" s="286"/>
      <c r="K263" s="286"/>
      <c r="L263" s="286"/>
    </row>
    <row r="264" spans="3:12" x14ac:dyDescent="0.2">
      <c r="C264" s="286"/>
      <c r="D264" s="286"/>
      <c r="E264" s="286"/>
      <c r="F264" s="286"/>
      <c r="G264" s="286"/>
      <c r="H264" s="286"/>
      <c r="I264" s="286"/>
      <c r="J264" s="286"/>
      <c r="K264" s="286"/>
      <c r="L264" s="286"/>
    </row>
    <row r="265" spans="3:12" x14ac:dyDescent="0.2">
      <c r="C265" s="286"/>
      <c r="D265" s="286"/>
      <c r="E265" s="286"/>
      <c r="F265" s="286"/>
      <c r="G265" s="286"/>
      <c r="H265" s="286"/>
      <c r="I265" s="286"/>
      <c r="J265" s="286"/>
      <c r="K265" s="286"/>
      <c r="L265" s="286"/>
    </row>
    <row r="266" spans="3:12" x14ac:dyDescent="0.2">
      <c r="C266" s="286"/>
      <c r="D266" s="286"/>
      <c r="E266" s="286"/>
      <c r="F266" s="286"/>
      <c r="G266" s="286"/>
      <c r="H266" s="286"/>
      <c r="I266" s="286"/>
      <c r="J266" s="286"/>
      <c r="K266" s="286"/>
      <c r="L266" s="286"/>
    </row>
    <row r="267" spans="3:12" x14ac:dyDescent="0.2">
      <c r="C267" s="286"/>
      <c r="D267" s="286"/>
      <c r="E267" s="286"/>
      <c r="F267" s="286"/>
      <c r="G267" s="286"/>
      <c r="H267" s="286"/>
      <c r="I267" s="286"/>
      <c r="J267" s="286"/>
      <c r="K267" s="286"/>
      <c r="L267" s="286"/>
    </row>
    <row r="268" spans="3:12" x14ac:dyDescent="0.2">
      <c r="C268" s="286"/>
      <c r="D268" s="286"/>
      <c r="E268" s="286"/>
      <c r="F268" s="286"/>
      <c r="G268" s="286"/>
      <c r="H268" s="286"/>
      <c r="I268" s="286"/>
      <c r="J268" s="286"/>
      <c r="K268" s="286"/>
      <c r="L268" s="286"/>
    </row>
    <row r="269" spans="3:12" x14ac:dyDescent="0.2">
      <c r="C269" s="286"/>
      <c r="D269" s="286"/>
      <c r="E269" s="286"/>
      <c r="F269" s="286"/>
      <c r="G269" s="286"/>
      <c r="H269" s="286"/>
      <c r="I269" s="286"/>
      <c r="J269" s="286"/>
      <c r="K269" s="286"/>
      <c r="L269" s="286"/>
    </row>
    <row r="270" spans="3:12" x14ac:dyDescent="0.2">
      <c r="C270" s="286"/>
      <c r="D270" s="286"/>
      <c r="E270" s="286"/>
      <c r="F270" s="286"/>
      <c r="G270" s="286"/>
      <c r="H270" s="286"/>
      <c r="I270" s="286"/>
      <c r="J270" s="286"/>
      <c r="K270" s="286"/>
      <c r="L270" s="286"/>
    </row>
    <row r="271" spans="3:12" x14ac:dyDescent="0.2">
      <c r="C271" s="286"/>
      <c r="D271" s="286"/>
      <c r="E271" s="286"/>
      <c r="F271" s="286"/>
      <c r="G271" s="286"/>
      <c r="H271" s="286"/>
      <c r="I271" s="286"/>
      <c r="J271" s="286"/>
      <c r="K271" s="286"/>
      <c r="L271" s="286"/>
    </row>
    <row r="272" spans="3:12" x14ac:dyDescent="0.2">
      <c r="C272" s="286"/>
      <c r="D272" s="286"/>
      <c r="E272" s="286"/>
      <c r="F272" s="286"/>
      <c r="G272" s="286"/>
      <c r="H272" s="286"/>
      <c r="I272" s="286"/>
      <c r="J272" s="286"/>
      <c r="K272" s="286"/>
      <c r="L272" s="286"/>
    </row>
    <row r="273" spans="3:12" x14ac:dyDescent="0.2">
      <c r="C273" s="286"/>
      <c r="D273" s="286"/>
      <c r="E273" s="286"/>
      <c r="F273" s="286"/>
      <c r="G273" s="286"/>
      <c r="H273" s="286"/>
      <c r="I273" s="286"/>
      <c r="J273" s="286"/>
      <c r="K273" s="286"/>
      <c r="L273" s="286"/>
    </row>
    <row r="274" spans="3:12" x14ac:dyDescent="0.2">
      <c r="C274" s="286"/>
      <c r="D274" s="286"/>
      <c r="E274" s="286"/>
      <c r="F274" s="286"/>
      <c r="G274" s="286"/>
      <c r="H274" s="286"/>
      <c r="I274" s="286"/>
      <c r="J274" s="286"/>
      <c r="K274" s="286"/>
      <c r="L274" s="286"/>
    </row>
    <row r="275" spans="3:12" x14ac:dyDescent="0.2">
      <c r="C275" s="286"/>
      <c r="D275" s="286"/>
      <c r="E275" s="286"/>
      <c r="F275" s="286"/>
      <c r="G275" s="286"/>
      <c r="H275" s="286"/>
      <c r="I275" s="286"/>
      <c r="J275" s="286"/>
      <c r="K275" s="286"/>
      <c r="L275" s="286"/>
    </row>
    <row r="276" spans="3:12" x14ac:dyDescent="0.2">
      <c r="C276" s="286"/>
      <c r="D276" s="286"/>
      <c r="E276" s="286"/>
      <c r="F276" s="286"/>
      <c r="G276" s="286"/>
      <c r="H276" s="286"/>
      <c r="I276" s="286"/>
      <c r="J276" s="286"/>
      <c r="K276" s="286"/>
      <c r="L276" s="286"/>
    </row>
    <row r="277" spans="3:12" x14ac:dyDescent="0.2">
      <c r="C277" s="286"/>
      <c r="D277" s="286"/>
      <c r="E277" s="286"/>
      <c r="F277" s="286"/>
      <c r="G277" s="286"/>
      <c r="H277" s="286"/>
      <c r="I277" s="286"/>
      <c r="J277" s="286"/>
      <c r="K277" s="286"/>
      <c r="L277" s="286"/>
    </row>
    <row r="278" spans="3:12" x14ac:dyDescent="0.2">
      <c r="C278" s="286"/>
      <c r="D278" s="286"/>
      <c r="E278" s="286"/>
      <c r="F278" s="286"/>
      <c r="G278" s="286"/>
      <c r="H278" s="286"/>
      <c r="I278" s="286"/>
      <c r="J278" s="286"/>
      <c r="K278" s="286"/>
      <c r="L278" s="286"/>
    </row>
    <row r="279" spans="3:12" x14ac:dyDescent="0.2">
      <c r="C279" s="286"/>
      <c r="D279" s="286"/>
      <c r="E279" s="286"/>
      <c r="F279" s="286"/>
      <c r="G279" s="286"/>
      <c r="H279" s="286"/>
      <c r="I279" s="286"/>
      <c r="J279" s="286"/>
      <c r="K279" s="286"/>
      <c r="L279" s="286"/>
    </row>
    <row r="280" spans="3:12" x14ac:dyDescent="0.2">
      <c r="C280" s="286"/>
      <c r="D280" s="286"/>
      <c r="E280" s="286"/>
      <c r="F280" s="286"/>
      <c r="G280" s="286"/>
      <c r="H280" s="286"/>
      <c r="I280" s="286"/>
      <c r="J280" s="286"/>
      <c r="K280" s="286"/>
      <c r="L280" s="286"/>
    </row>
    <row r="281" spans="3:12" x14ac:dyDescent="0.2">
      <c r="C281" s="286"/>
      <c r="D281" s="286"/>
      <c r="E281" s="286"/>
      <c r="F281" s="286"/>
      <c r="G281" s="286"/>
      <c r="H281" s="286"/>
      <c r="I281" s="286"/>
      <c r="J281" s="286"/>
      <c r="K281" s="286"/>
      <c r="L281" s="286"/>
    </row>
    <row r="282" spans="3:12" x14ac:dyDescent="0.2">
      <c r="C282" s="286"/>
      <c r="D282" s="286"/>
      <c r="E282" s="286"/>
      <c r="F282" s="286"/>
      <c r="G282" s="286"/>
      <c r="H282" s="286"/>
      <c r="I282" s="286"/>
      <c r="J282" s="286"/>
      <c r="K282" s="286"/>
      <c r="L282" s="286"/>
    </row>
    <row r="283" spans="3:12" x14ac:dyDescent="0.2">
      <c r="C283" s="286"/>
      <c r="D283" s="286"/>
      <c r="E283" s="286"/>
      <c r="F283" s="286"/>
      <c r="G283" s="286"/>
      <c r="H283" s="286"/>
      <c r="I283" s="286"/>
      <c r="J283" s="286"/>
      <c r="K283" s="286"/>
      <c r="L283" s="286"/>
    </row>
    <row r="284" spans="3:12" x14ac:dyDescent="0.2">
      <c r="C284" s="286"/>
      <c r="D284" s="286"/>
      <c r="E284" s="286"/>
      <c r="F284" s="286"/>
      <c r="G284" s="286"/>
      <c r="H284" s="286"/>
      <c r="I284" s="286"/>
      <c r="J284" s="286"/>
      <c r="K284" s="286"/>
      <c r="L284" s="286"/>
    </row>
    <row r="285" spans="3:12" x14ac:dyDescent="0.2">
      <c r="C285" s="286"/>
      <c r="D285" s="286"/>
      <c r="E285" s="286"/>
      <c r="F285" s="286"/>
      <c r="G285" s="286"/>
      <c r="H285" s="286"/>
      <c r="I285" s="286"/>
      <c r="J285" s="286"/>
      <c r="K285" s="286"/>
      <c r="L285" s="286"/>
    </row>
    <row r="286" spans="3:12" x14ac:dyDescent="0.2">
      <c r="C286" s="286"/>
      <c r="D286" s="286"/>
      <c r="E286" s="286"/>
      <c r="F286" s="286"/>
      <c r="G286" s="286"/>
      <c r="H286" s="286"/>
      <c r="I286" s="286"/>
      <c r="J286" s="286"/>
      <c r="K286" s="286"/>
      <c r="L286" s="286"/>
    </row>
    <row r="287" spans="3:12" x14ac:dyDescent="0.2">
      <c r="C287" s="286"/>
      <c r="D287" s="286"/>
      <c r="E287" s="286"/>
      <c r="F287" s="286"/>
      <c r="G287" s="286"/>
      <c r="H287" s="286"/>
      <c r="I287" s="286"/>
      <c r="J287" s="286"/>
      <c r="K287" s="286"/>
      <c r="L287" s="286"/>
    </row>
    <row r="288" spans="3:12" x14ac:dyDescent="0.2">
      <c r="C288" s="286"/>
      <c r="D288" s="286"/>
      <c r="E288" s="286"/>
      <c r="F288" s="286"/>
      <c r="G288" s="286"/>
      <c r="H288" s="286"/>
      <c r="I288" s="286"/>
      <c r="J288" s="286"/>
      <c r="K288" s="286"/>
      <c r="L288" s="286"/>
    </row>
    <row r="289" spans="3:12" x14ac:dyDescent="0.2">
      <c r="C289" s="286"/>
      <c r="D289" s="286"/>
      <c r="E289" s="286"/>
      <c r="F289" s="286"/>
      <c r="G289" s="286"/>
      <c r="H289" s="286"/>
      <c r="I289" s="286"/>
      <c r="J289" s="286"/>
      <c r="K289" s="286"/>
      <c r="L289" s="286"/>
    </row>
    <row r="290" spans="3:12" x14ac:dyDescent="0.2">
      <c r="C290" s="286"/>
      <c r="D290" s="286"/>
      <c r="E290" s="286"/>
      <c r="F290" s="286"/>
      <c r="G290" s="286"/>
      <c r="H290" s="286"/>
      <c r="I290" s="286"/>
      <c r="J290" s="286"/>
      <c r="K290" s="286"/>
      <c r="L290" s="286"/>
    </row>
    <row r="291" spans="3:12" x14ac:dyDescent="0.2">
      <c r="C291" s="286"/>
      <c r="D291" s="286"/>
      <c r="E291" s="286"/>
      <c r="F291" s="286"/>
      <c r="G291" s="286"/>
      <c r="H291" s="286"/>
      <c r="I291" s="286"/>
      <c r="J291" s="286"/>
      <c r="K291" s="286"/>
      <c r="L291" s="286"/>
    </row>
    <row r="292" spans="3:12" x14ac:dyDescent="0.2">
      <c r="C292" s="286"/>
      <c r="D292" s="286"/>
      <c r="E292" s="286"/>
      <c r="F292" s="286"/>
      <c r="G292" s="286"/>
      <c r="H292" s="286"/>
      <c r="I292" s="286"/>
      <c r="J292" s="286"/>
      <c r="K292" s="286"/>
      <c r="L292" s="286"/>
    </row>
    <row r="293" spans="3:12" x14ac:dyDescent="0.2">
      <c r="C293" s="286"/>
      <c r="D293" s="286"/>
      <c r="E293" s="286"/>
      <c r="F293" s="286"/>
      <c r="G293" s="286"/>
      <c r="H293" s="286"/>
      <c r="I293" s="286"/>
      <c r="J293" s="286"/>
      <c r="K293" s="286"/>
      <c r="L293" s="286"/>
    </row>
    <row r="294" spans="3:12" x14ac:dyDescent="0.2">
      <c r="C294" s="286"/>
      <c r="D294" s="286"/>
      <c r="E294" s="286"/>
      <c r="F294" s="286"/>
      <c r="G294" s="286"/>
      <c r="H294" s="286"/>
      <c r="I294" s="286"/>
      <c r="J294" s="286"/>
      <c r="K294" s="286"/>
      <c r="L294" s="286"/>
    </row>
    <row r="295" spans="3:12" x14ac:dyDescent="0.2">
      <c r="C295" s="286"/>
      <c r="D295" s="286"/>
      <c r="E295" s="286"/>
      <c r="F295" s="286"/>
      <c r="G295" s="286"/>
      <c r="H295" s="286"/>
      <c r="I295" s="286"/>
      <c r="J295" s="286"/>
      <c r="K295" s="286"/>
      <c r="L295" s="286"/>
    </row>
    <row r="296" spans="3:12" x14ac:dyDescent="0.2">
      <c r="C296" s="286"/>
      <c r="D296" s="286"/>
      <c r="E296" s="286"/>
      <c r="F296" s="286"/>
      <c r="G296" s="286"/>
      <c r="H296" s="286"/>
      <c r="I296" s="286"/>
      <c r="J296" s="286"/>
      <c r="K296" s="286"/>
      <c r="L296" s="286"/>
    </row>
    <row r="297" spans="3:12" x14ac:dyDescent="0.2">
      <c r="C297" s="286"/>
      <c r="D297" s="286"/>
      <c r="E297" s="286"/>
      <c r="F297" s="286"/>
      <c r="G297" s="286"/>
      <c r="H297" s="286"/>
      <c r="I297" s="286"/>
      <c r="J297" s="286"/>
      <c r="K297" s="286"/>
      <c r="L297" s="286"/>
    </row>
    <row r="298" spans="3:12" x14ac:dyDescent="0.2">
      <c r="C298" s="286"/>
      <c r="D298" s="286"/>
      <c r="E298" s="286"/>
      <c r="F298" s="286"/>
      <c r="G298" s="286"/>
      <c r="H298" s="286"/>
      <c r="I298" s="286"/>
      <c r="J298" s="286"/>
      <c r="K298" s="286"/>
      <c r="L298" s="286"/>
    </row>
    <row r="299" spans="3:12" x14ac:dyDescent="0.2">
      <c r="C299" s="286"/>
      <c r="D299" s="286"/>
      <c r="E299" s="286"/>
      <c r="F299" s="286"/>
      <c r="G299" s="286"/>
      <c r="H299" s="286"/>
      <c r="I299" s="286"/>
      <c r="J299" s="286"/>
      <c r="K299" s="286"/>
      <c r="L299" s="286"/>
    </row>
    <row r="300" spans="3:12" x14ac:dyDescent="0.2">
      <c r="C300" s="286"/>
      <c r="D300" s="286"/>
      <c r="E300" s="286"/>
      <c r="F300" s="286"/>
      <c r="G300" s="286"/>
      <c r="H300" s="286"/>
      <c r="I300" s="286"/>
      <c r="J300" s="286"/>
      <c r="K300" s="286"/>
      <c r="L300" s="286"/>
    </row>
    <row r="301" spans="3:12" x14ac:dyDescent="0.2">
      <c r="C301" s="286"/>
      <c r="D301" s="286"/>
      <c r="E301" s="286"/>
      <c r="F301" s="286"/>
      <c r="G301" s="286"/>
      <c r="H301" s="286"/>
      <c r="I301" s="286"/>
      <c r="J301" s="286"/>
      <c r="K301" s="286"/>
      <c r="L301" s="286"/>
    </row>
    <row r="302" spans="3:12" x14ac:dyDescent="0.2">
      <c r="C302" s="286"/>
      <c r="D302" s="286"/>
      <c r="E302" s="286"/>
      <c r="F302" s="286"/>
      <c r="G302" s="286"/>
      <c r="H302" s="286"/>
      <c r="I302" s="286"/>
      <c r="J302" s="286"/>
      <c r="K302" s="286"/>
      <c r="L302" s="286"/>
    </row>
    <row r="303" spans="3:12" x14ac:dyDescent="0.2">
      <c r="C303" s="286"/>
      <c r="D303" s="286"/>
      <c r="E303" s="286"/>
      <c r="F303" s="286"/>
      <c r="G303" s="286"/>
      <c r="H303" s="286"/>
      <c r="I303" s="286"/>
      <c r="J303" s="286"/>
      <c r="K303" s="286"/>
      <c r="L303" s="286"/>
    </row>
    <row r="304" spans="3:12" x14ac:dyDescent="0.2">
      <c r="C304" s="286"/>
      <c r="D304" s="286"/>
      <c r="E304" s="286"/>
      <c r="F304" s="286"/>
      <c r="G304" s="286"/>
      <c r="H304" s="286"/>
      <c r="I304" s="286"/>
      <c r="J304" s="286"/>
      <c r="K304" s="286"/>
      <c r="L304" s="286"/>
    </row>
    <row r="305" spans="3:12" x14ac:dyDescent="0.2">
      <c r="C305" s="286"/>
      <c r="D305" s="286"/>
      <c r="E305" s="286"/>
      <c r="F305" s="286"/>
      <c r="G305" s="286"/>
      <c r="H305" s="286"/>
      <c r="I305" s="286"/>
      <c r="J305" s="286"/>
      <c r="K305" s="286"/>
      <c r="L305" s="286"/>
    </row>
    <row r="306" spans="3:12" x14ac:dyDescent="0.2">
      <c r="C306" s="286"/>
      <c r="D306" s="286"/>
      <c r="E306" s="286"/>
      <c r="F306" s="286"/>
      <c r="G306" s="286"/>
      <c r="H306" s="286"/>
      <c r="I306" s="286"/>
      <c r="J306" s="286"/>
      <c r="K306" s="286"/>
      <c r="L306" s="286"/>
    </row>
    <row r="307" spans="3:12" x14ac:dyDescent="0.2">
      <c r="C307" s="286"/>
      <c r="D307" s="286"/>
      <c r="E307" s="286"/>
      <c r="F307" s="286"/>
      <c r="G307" s="286"/>
      <c r="H307" s="286"/>
      <c r="I307" s="286"/>
      <c r="J307" s="286"/>
      <c r="K307" s="286"/>
      <c r="L307" s="286"/>
    </row>
    <row r="308" spans="3:12" x14ac:dyDescent="0.2">
      <c r="C308" s="286"/>
      <c r="D308" s="286"/>
      <c r="E308" s="286"/>
      <c r="F308" s="286"/>
      <c r="G308" s="286"/>
      <c r="H308" s="286"/>
      <c r="I308" s="286"/>
      <c r="J308" s="286"/>
      <c r="K308" s="286"/>
      <c r="L308" s="286"/>
    </row>
    <row r="309" spans="3:12" x14ac:dyDescent="0.2">
      <c r="C309" s="286"/>
      <c r="D309" s="286"/>
      <c r="E309" s="286"/>
      <c r="F309" s="286"/>
      <c r="G309" s="286"/>
      <c r="H309" s="286"/>
      <c r="I309" s="286"/>
      <c r="J309" s="286"/>
      <c r="K309" s="286"/>
      <c r="L309" s="286"/>
    </row>
    <row r="310" spans="3:12" x14ac:dyDescent="0.2">
      <c r="C310" s="286"/>
      <c r="D310" s="286"/>
      <c r="E310" s="286"/>
      <c r="F310" s="286"/>
      <c r="G310" s="286"/>
      <c r="H310" s="286"/>
      <c r="I310" s="286"/>
      <c r="J310" s="286"/>
      <c r="K310" s="286"/>
      <c r="L310" s="286"/>
    </row>
    <row r="311" spans="3:12" x14ac:dyDescent="0.2">
      <c r="C311" s="286"/>
      <c r="D311" s="286"/>
      <c r="E311" s="286"/>
      <c r="F311" s="286"/>
      <c r="G311" s="286"/>
      <c r="H311" s="286"/>
      <c r="I311" s="286"/>
      <c r="J311" s="286"/>
      <c r="K311" s="286"/>
      <c r="L311" s="286"/>
    </row>
    <row r="312" spans="3:12" x14ac:dyDescent="0.2">
      <c r="C312" s="286"/>
      <c r="D312" s="286"/>
      <c r="E312" s="286"/>
      <c r="F312" s="286"/>
      <c r="G312" s="286"/>
      <c r="H312" s="286"/>
      <c r="I312" s="286"/>
      <c r="J312" s="286"/>
      <c r="K312" s="286"/>
      <c r="L312" s="286"/>
    </row>
    <row r="313" spans="3:12" x14ac:dyDescent="0.2">
      <c r="C313" s="286"/>
      <c r="D313" s="286"/>
      <c r="E313" s="286"/>
      <c r="F313" s="286"/>
      <c r="G313" s="286"/>
      <c r="H313" s="286"/>
      <c r="I313" s="286"/>
      <c r="J313" s="286"/>
      <c r="K313" s="286"/>
      <c r="L313" s="286"/>
    </row>
    <row r="314" spans="3:12" x14ac:dyDescent="0.2">
      <c r="C314" s="286"/>
      <c r="D314" s="286"/>
      <c r="E314" s="286"/>
      <c r="F314" s="286"/>
      <c r="G314" s="286"/>
      <c r="H314" s="286"/>
      <c r="I314" s="286"/>
      <c r="J314" s="286"/>
      <c r="K314" s="286"/>
      <c r="L314" s="286"/>
    </row>
    <row r="315" spans="3:12" x14ac:dyDescent="0.2">
      <c r="C315" s="286"/>
      <c r="D315" s="286"/>
      <c r="E315" s="286"/>
      <c r="F315" s="286"/>
      <c r="G315" s="286"/>
      <c r="H315" s="286"/>
      <c r="I315" s="286"/>
      <c r="J315" s="286"/>
      <c r="K315" s="286"/>
      <c r="L315" s="286"/>
    </row>
    <row r="316" spans="3:12" x14ac:dyDescent="0.2">
      <c r="C316" s="286"/>
      <c r="D316" s="286"/>
      <c r="E316" s="286"/>
      <c r="F316" s="286"/>
      <c r="G316" s="286"/>
      <c r="H316" s="286"/>
      <c r="I316" s="286"/>
      <c r="J316" s="286"/>
      <c r="K316" s="286"/>
      <c r="L316" s="286"/>
    </row>
    <row r="317" spans="3:12" x14ac:dyDescent="0.2">
      <c r="C317" s="286"/>
      <c r="D317" s="286"/>
      <c r="E317" s="286"/>
      <c r="F317" s="286"/>
      <c r="G317" s="286"/>
      <c r="H317" s="286"/>
      <c r="I317" s="286"/>
      <c r="J317" s="286"/>
      <c r="K317" s="286"/>
      <c r="L317" s="286"/>
    </row>
    <row r="318" spans="3:12" x14ac:dyDescent="0.2">
      <c r="C318" s="286"/>
      <c r="D318" s="286"/>
      <c r="E318" s="286"/>
      <c r="F318" s="286"/>
      <c r="G318" s="286"/>
      <c r="H318" s="286"/>
      <c r="I318" s="286"/>
      <c r="J318" s="286"/>
      <c r="K318" s="286"/>
      <c r="L318" s="286"/>
    </row>
    <row r="319" spans="3:12" x14ac:dyDescent="0.2">
      <c r="C319" s="286"/>
      <c r="D319" s="286"/>
      <c r="E319" s="286"/>
      <c r="F319" s="286"/>
      <c r="G319" s="286"/>
      <c r="H319" s="286"/>
      <c r="I319" s="286"/>
      <c r="J319" s="286"/>
      <c r="K319" s="286"/>
      <c r="L319" s="286"/>
    </row>
    <row r="320" spans="3:12" x14ac:dyDescent="0.2">
      <c r="C320" s="286"/>
      <c r="D320" s="286"/>
      <c r="E320" s="286"/>
      <c r="F320" s="286"/>
      <c r="G320" s="286"/>
      <c r="H320" s="286"/>
      <c r="I320" s="286"/>
      <c r="J320" s="286"/>
      <c r="K320" s="286"/>
      <c r="L320" s="286"/>
    </row>
    <row r="321" spans="3:12" x14ac:dyDescent="0.2">
      <c r="C321" s="286"/>
      <c r="D321" s="286"/>
      <c r="E321" s="286"/>
      <c r="F321" s="286"/>
      <c r="G321" s="286"/>
      <c r="H321" s="286"/>
      <c r="I321" s="286"/>
      <c r="J321" s="286"/>
      <c r="K321" s="286"/>
      <c r="L321" s="286"/>
    </row>
    <row r="322" spans="3:12" x14ac:dyDescent="0.2">
      <c r="C322" s="286"/>
      <c r="D322" s="286"/>
      <c r="E322" s="286"/>
      <c r="F322" s="286"/>
      <c r="G322" s="286"/>
      <c r="H322" s="286"/>
      <c r="I322" s="286"/>
      <c r="J322" s="286"/>
      <c r="K322" s="286"/>
      <c r="L322" s="286"/>
    </row>
    <row r="323" spans="3:12" x14ac:dyDescent="0.2">
      <c r="C323" s="286"/>
      <c r="D323" s="286"/>
      <c r="E323" s="286"/>
      <c r="F323" s="286"/>
      <c r="G323" s="286"/>
      <c r="H323" s="286"/>
      <c r="I323" s="286"/>
      <c r="J323" s="286"/>
      <c r="K323" s="286"/>
      <c r="L323" s="286"/>
    </row>
    <row r="324" spans="3:12" x14ac:dyDescent="0.2">
      <c r="C324" s="286"/>
      <c r="D324" s="286"/>
      <c r="E324" s="286"/>
      <c r="F324" s="286"/>
      <c r="G324" s="286"/>
      <c r="H324" s="286"/>
      <c r="I324" s="286"/>
      <c r="J324" s="286"/>
      <c r="K324" s="286"/>
      <c r="L324" s="286"/>
    </row>
    <row r="325" spans="3:12" x14ac:dyDescent="0.2">
      <c r="C325" s="286"/>
      <c r="D325" s="286"/>
      <c r="E325" s="286"/>
      <c r="F325" s="286"/>
      <c r="G325" s="286"/>
      <c r="H325" s="286"/>
      <c r="I325" s="286"/>
      <c r="J325" s="286"/>
      <c r="K325" s="286"/>
      <c r="L325" s="286"/>
    </row>
    <row r="326" spans="3:12" x14ac:dyDescent="0.2">
      <c r="C326" s="286"/>
      <c r="D326" s="286"/>
      <c r="E326" s="286"/>
      <c r="F326" s="286"/>
      <c r="G326" s="286"/>
      <c r="H326" s="286"/>
      <c r="I326" s="286"/>
      <c r="J326" s="286"/>
      <c r="K326" s="286"/>
      <c r="L326" s="286"/>
    </row>
    <row r="327" spans="3:12" x14ac:dyDescent="0.2">
      <c r="C327" s="286"/>
      <c r="D327" s="286"/>
      <c r="E327" s="286"/>
      <c r="F327" s="286"/>
      <c r="G327" s="286"/>
      <c r="H327" s="286"/>
      <c r="I327" s="286"/>
      <c r="J327" s="286"/>
      <c r="K327" s="286"/>
      <c r="L327" s="286"/>
    </row>
    <row r="328" spans="3:12" x14ac:dyDescent="0.2">
      <c r="C328" s="286"/>
      <c r="D328" s="286"/>
      <c r="E328" s="286"/>
      <c r="F328" s="286"/>
      <c r="G328" s="286"/>
      <c r="H328" s="286"/>
      <c r="I328" s="286"/>
      <c r="J328" s="286"/>
      <c r="K328" s="286"/>
      <c r="L328" s="286"/>
    </row>
    <row r="329" spans="3:12" x14ac:dyDescent="0.2">
      <c r="C329" s="286"/>
      <c r="D329" s="286"/>
      <c r="E329" s="286"/>
      <c r="F329" s="286"/>
      <c r="G329" s="286"/>
      <c r="H329" s="286"/>
      <c r="I329" s="286"/>
      <c r="J329" s="286"/>
      <c r="K329" s="286"/>
      <c r="L329" s="286"/>
    </row>
    <row r="330" spans="3:12" x14ac:dyDescent="0.2">
      <c r="C330" s="286"/>
      <c r="D330" s="286"/>
      <c r="E330" s="286"/>
      <c r="F330" s="286"/>
      <c r="G330" s="286"/>
      <c r="H330" s="286"/>
      <c r="I330" s="286"/>
      <c r="J330" s="286"/>
      <c r="K330" s="286"/>
      <c r="L330" s="286"/>
    </row>
    <row r="331" spans="3:12" x14ac:dyDescent="0.2">
      <c r="C331" s="286"/>
      <c r="D331" s="286"/>
      <c r="E331" s="286"/>
      <c r="F331" s="286"/>
      <c r="G331" s="286"/>
      <c r="H331" s="286"/>
      <c r="I331" s="286"/>
      <c r="J331" s="286"/>
      <c r="K331" s="286"/>
      <c r="L331" s="286"/>
    </row>
    <row r="332" spans="3:12" x14ac:dyDescent="0.2">
      <c r="C332" s="286"/>
      <c r="D332" s="286"/>
      <c r="E332" s="286"/>
      <c r="F332" s="286"/>
      <c r="G332" s="286"/>
      <c r="H332" s="286"/>
      <c r="I332" s="286"/>
      <c r="J332" s="286"/>
      <c r="K332" s="286"/>
      <c r="L332" s="286"/>
    </row>
    <row r="333" spans="3:12" x14ac:dyDescent="0.2">
      <c r="C333" s="286"/>
      <c r="D333" s="286"/>
      <c r="E333" s="286"/>
      <c r="F333" s="286"/>
      <c r="G333" s="286"/>
      <c r="H333" s="286"/>
      <c r="I333" s="286"/>
      <c r="J333" s="286"/>
      <c r="K333" s="286"/>
      <c r="L333" s="286"/>
    </row>
    <row r="334" spans="3:12" x14ac:dyDescent="0.2">
      <c r="C334" s="286"/>
      <c r="D334" s="286"/>
      <c r="E334" s="286"/>
      <c r="F334" s="286"/>
      <c r="G334" s="286"/>
      <c r="H334" s="286"/>
      <c r="I334" s="286"/>
      <c r="J334" s="286"/>
      <c r="K334" s="286"/>
      <c r="L334" s="286"/>
    </row>
    <row r="335" spans="3:12" x14ac:dyDescent="0.2">
      <c r="C335" s="286"/>
      <c r="D335" s="286"/>
      <c r="E335" s="286"/>
      <c r="F335" s="286"/>
      <c r="G335" s="286"/>
      <c r="H335" s="286"/>
      <c r="I335" s="286"/>
      <c r="J335" s="286"/>
      <c r="K335" s="286"/>
      <c r="L335" s="286"/>
    </row>
    <row r="336" spans="3:12" x14ac:dyDescent="0.2">
      <c r="C336" s="286"/>
      <c r="D336" s="286"/>
      <c r="E336" s="286"/>
      <c r="F336" s="286"/>
      <c r="G336" s="286"/>
      <c r="H336" s="286"/>
      <c r="I336" s="286"/>
      <c r="J336" s="286"/>
      <c r="K336" s="286"/>
      <c r="L336" s="286"/>
    </row>
    <row r="337" spans="3:12" x14ac:dyDescent="0.2">
      <c r="C337" s="286"/>
      <c r="D337" s="286"/>
      <c r="E337" s="286"/>
      <c r="F337" s="286"/>
      <c r="G337" s="286"/>
      <c r="H337" s="286"/>
      <c r="I337" s="286"/>
      <c r="J337" s="286"/>
      <c r="K337" s="286"/>
      <c r="L337" s="286"/>
    </row>
    <row r="338" spans="3:12" x14ac:dyDescent="0.2">
      <c r="C338" s="286"/>
      <c r="D338" s="286"/>
      <c r="E338" s="286"/>
      <c r="F338" s="286"/>
      <c r="G338" s="286"/>
      <c r="H338" s="286"/>
      <c r="I338" s="286"/>
      <c r="J338" s="286"/>
      <c r="K338" s="286"/>
      <c r="L338" s="286"/>
    </row>
    <row r="339" spans="3:12" x14ac:dyDescent="0.2">
      <c r="C339" s="286"/>
      <c r="D339" s="286"/>
      <c r="E339" s="286"/>
      <c r="F339" s="286"/>
      <c r="G339" s="286"/>
      <c r="H339" s="286"/>
      <c r="I339" s="286"/>
      <c r="J339" s="286"/>
      <c r="K339" s="286"/>
      <c r="L339" s="286"/>
    </row>
    <row r="340" spans="3:12" x14ac:dyDescent="0.2">
      <c r="C340" s="286"/>
      <c r="D340" s="286"/>
      <c r="E340" s="286"/>
      <c r="F340" s="286"/>
      <c r="G340" s="286"/>
      <c r="H340" s="286"/>
      <c r="I340" s="286"/>
      <c r="J340" s="286"/>
      <c r="K340" s="286"/>
      <c r="L340" s="286"/>
    </row>
    <row r="341" spans="3:12" x14ac:dyDescent="0.2">
      <c r="C341" s="286"/>
      <c r="D341" s="286"/>
      <c r="E341" s="286"/>
      <c r="F341" s="286"/>
      <c r="G341" s="286"/>
      <c r="H341" s="286"/>
      <c r="I341" s="286"/>
      <c r="J341" s="286"/>
      <c r="K341" s="286"/>
      <c r="L341" s="286"/>
    </row>
    <row r="342" spans="3:12" x14ac:dyDescent="0.2">
      <c r="C342" s="286"/>
      <c r="D342" s="286"/>
      <c r="E342" s="286"/>
      <c r="F342" s="286"/>
      <c r="G342" s="286"/>
      <c r="H342" s="286"/>
      <c r="I342" s="286"/>
      <c r="J342" s="286"/>
      <c r="K342" s="286"/>
      <c r="L342" s="286"/>
    </row>
    <row r="343" spans="3:12" x14ac:dyDescent="0.2">
      <c r="C343" s="286"/>
      <c r="D343" s="286"/>
      <c r="E343" s="286"/>
      <c r="F343" s="286"/>
      <c r="G343" s="286"/>
      <c r="H343" s="286"/>
      <c r="I343" s="286"/>
      <c r="J343" s="286"/>
      <c r="K343" s="286"/>
      <c r="L343" s="286"/>
    </row>
    <row r="344" spans="3:12" x14ac:dyDescent="0.2">
      <c r="C344" s="286"/>
      <c r="D344" s="286"/>
      <c r="E344" s="286"/>
      <c r="F344" s="286"/>
      <c r="G344" s="286"/>
      <c r="H344" s="286"/>
      <c r="I344" s="286"/>
      <c r="J344" s="286"/>
      <c r="K344" s="286"/>
      <c r="L344" s="286"/>
    </row>
    <row r="345" spans="3:12" x14ac:dyDescent="0.2">
      <c r="C345" s="286"/>
      <c r="D345" s="286"/>
      <c r="E345" s="286"/>
      <c r="F345" s="286"/>
      <c r="G345" s="286"/>
      <c r="H345" s="286"/>
      <c r="I345" s="286"/>
      <c r="J345" s="286"/>
      <c r="K345" s="286"/>
      <c r="L345" s="286"/>
    </row>
    <row r="346" spans="3:12" x14ac:dyDescent="0.2">
      <c r="C346" s="286"/>
      <c r="D346" s="286"/>
      <c r="E346" s="286"/>
      <c r="F346" s="286"/>
      <c r="G346" s="286"/>
      <c r="H346" s="286"/>
      <c r="I346" s="286"/>
      <c r="J346" s="286"/>
      <c r="K346" s="286"/>
      <c r="L346" s="286"/>
    </row>
    <row r="347" spans="3:12" x14ac:dyDescent="0.2">
      <c r="C347" s="286"/>
      <c r="D347" s="286"/>
      <c r="E347" s="286"/>
      <c r="F347" s="286"/>
      <c r="G347" s="286"/>
      <c r="H347" s="286"/>
      <c r="I347" s="286"/>
      <c r="J347" s="286"/>
      <c r="K347" s="286"/>
      <c r="L347" s="286"/>
    </row>
    <row r="348" spans="3:12" x14ac:dyDescent="0.2">
      <c r="C348" s="286"/>
      <c r="D348" s="286"/>
      <c r="E348" s="286"/>
      <c r="F348" s="286"/>
      <c r="G348" s="286"/>
      <c r="H348" s="286"/>
      <c r="I348" s="286"/>
      <c r="J348" s="286"/>
      <c r="K348" s="286"/>
      <c r="L348" s="286"/>
    </row>
    <row r="349" spans="3:12" x14ac:dyDescent="0.2">
      <c r="C349" s="286"/>
      <c r="D349" s="286"/>
      <c r="E349" s="286"/>
      <c r="F349" s="286"/>
      <c r="G349" s="286"/>
      <c r="H349" s="286"/>
      <c r="I349" s="286"/>
      <c r="J349" s="286"/>
      <c r="K349" s="286"/>
      <c r="L349" s="286"/>
    </row>
    <row r="350" spans="3:12" x14ac:dyDescent="0.2">
      <c r="C350" s="286"/>
      <c r="D350" s="286"/>
      <c r="E350" s="286"/>
      <c r="F350" s="286"/>
      <c r="G350" s="286"/>
      <c r="H350" s="286"/>
      <c r="I350" s="286"/>
      <c r="J350" s="286"/>
      <c r="K350" s="286"/>
      <c r="L350" s="286"/>
    </row>
    <row r="351" spans="3:12" x14ac:dyDescent="0.2">
      <c r="C351" s="286"/>
      <c r="D351" s="286"/>
      <c r="E351" s="286"/>
      <c r="F351" s="286"/>
      <c r="G351" s="286"/>
      <c r="H351" s="286"/>
      <c r="I351" s="286"/>
      <c r="J351" s="286"/>
      <c r="K351" s="286"/>
      <c r="L351" s="286"/>
    </row>
    <row r="352" spans="3:12" x14ac:dyDescent="0.2">
      <c r="C352" s="286"/>
      <c r="D352" s="286"/>
      <c r="E352" s="286"/>
      <c r="F352" s="286"/>
      <c r="G352" s="286"/>
      <c r="H352" s="286"/>
      <c r="I352" s="286"/>
      <c r="J352" s="286"/>
      <c r="K352" s="286"/>
      <c r="L352" s="286"/>
    </row>
    <row r="353" spans="3:12" x14ac:dyDescent="0.2">
      <c r="C353" s="286"/>
      <c r="D353" s="286"/>
      <c r="E353" s="286"/>
      <c r="F353" s="286"/>
      <c r="G353" s="286"/>
      <c r="H353" s="286"/>
      <c r="I353" s="286"/>
      <c r="J353" s="286"/>
      <c r="K353" s="286"/>
      <c r="L353" s="286"/>
    </row>
    <row r="354" spans="3:12" x14ac:dyDescent="0.2">
      <c r="C354" s="286"/>
      <c r="D354" s="286"/>
      <c r="E354" s="286"/>
      <c r="F354" s="286"/>
      <c r="G354" s="286"/>
      <c r="H354" s="286"/>
      <c r="I354" s="286"/>
      <c r="J354" s="286"/>
      <c r="K354" s="286"/>
      <c r="L354" s="286"/>
    </row>
    <row r="355" spans="3:12" x14ac:dyDescent="0.2">
      <c r="C355" s="286"/>
      <c r="D355" s="286"/>
      <c r="E355" s="286"/>
      <c r="F355" s="286"/>
      <c r="G355" s="286"/>
      <c r="H355" s="286"/>
      <c r="I355" s="286"/>
      <c r="J355" s="286"/>
      <c r="K355" s="286"/>
      <c r="L355" s="286"/>
    </row>
    <row r="356" spans="3:12" x14ac:dyDescent="0.2">
      <c r="C356" s="286"/>
      <c r="D356" s="286"/>
      <c r="E356" s="286"/>
      <c r="F356" s="286"/>
      <c r="G356" s="286"/>
      <c r="H356" s="286"/>
      <c r="I356" s="286"/>
      <c r="J356" s="286"/>
      <c r="K356" s="286"/>
      <c r="L356" s="286"/>
    </row>
    <row r="357" spans="3:12" x14ac:dyDescent="0.2">
      <c r="C357" s="286"/>
      <c r="D357" s="286"/>
      <c r="E357" s="286"/>
      <c r="F357" s="286"/>
      <c r="G357" s="286"/>
      <c r="H357" s="286"/>
      <c r="I357" s="286"/>
      <c r="J357" s="286"/>
      <c r="K357" s="286"/>
      <c r="L357" s="286"/>
    </row>
    <row r="358" spans="3:12" x14ac:dyDescent="0.2">
      <c r="C358" s="286"/>
      <c r="D358" s="286"/>
      <c r="E358" s="286"/>
      <c r="F358" s="286"/>
      <c r="G358" s="286"/>
      <c r="H358" s="286"/>
      <c r="I358" s="286"/>
      <c r="J358" s="286"/>
      <c r="K358" s="286"/>
      <c r="L358" s="286"/>
    </row>
    <row r="359" spans="3:12" x14ac:dyDescent="0.2">
      <c r="C359" s="286"/>
      <c r="D359" s="286"/>
      <c r="E359" s="286"/>
      <c r="F359" s="286"/>
      <c r="G359" s="286"/>
      <c r="H359" s="286"/>
      <c r="I359" s="286"/>
      <c r="J359" s="286"/>
      <c r="K359" s="286"/>
      <c r="L359" s="286"/>
    </row>
    <row r="360" spans="3:12" x14ac:dyDescent="0.2">
      <c r="C360" s="286"/>
      <c r="D360" s="286"/>
      <c r="E360" s="286"/>
      <c r="F360" s="286"/>
      <c r="G360" s="286"/>
      <c r="H360" s="286"/>
      <c r="I360" s="286"/>
      <c r="J360" s="286"/>
      <c r="K360" s="286"/>
      <c r="L360" s="286"/>
    </row>
    <row r="361" spans="3:12" x14ac:dyDescent="0.2">
      <c r="C361" s="286"/>
      <c r="D361" s="286"/>
      <c r="E361" s="286"/>
      <c r="F361" s="286"/>
      <c r="G361" s="286"/>
      <c r="H361" s="286"/>
      <c r="I361" s="286"/>
      <c r="J361" s="286"/>
      <c r="K361" s="286"/>
      <c r="L361" s="286"/>
    </row>
    <row r="362" spans="3:12" x14ac:dyDescent="0.2">
      <c r="C362" s="286"/>
      <c r="D362" s="286"/>
      <c r="E362" s="286"/>
      <c r="F362" s="286"/>
      <c r="G362" s="286"/>
      <c r="H362" s="286"/>
      <c r="I362" s="286"/>
      <c r="J362" s="286"/>
      <c r="K362" s="286"/>
      <c r="L362" s="286"/>
    </row>
    <row r="363" spans="3:12" x14ac:dyDescent="0.2">
      <c r="C363" s="286"/>
      <c r="D363" s="286"/>
      <c r="E363" s="286"/>
      <c r="F363" s="286"/>
      <c r="G363" s="286"/>
      <c r="H363" s="286"/>
      <c r="I363" s="286"/>
      <c r="J363" s="286"/>
      <c r="K363" s="286"/>
      <c r="L363" s="286"/>
    </row>
    <row r="364" spans="3:12" x14ac:dyDescent="0.2">
      <c r="C364" s="286"/>
      <c r="D364" s="286"/>
      <c r="E364" s="286"/>
      <c r="F364" s="286"/>
      <c r="G364" s="286"/>
      <c r="H364" s="286"/>
      <c r="I364" s="286"/>
      <c r="J364" s="286"/>
      <c r="K364" s="286"/>
      <c r="L364" s="286"/>
    </row>
    <row r="365" spans="3:12" x14ac:dyDescent="0.2">
      <c r="C365" s="286"/>
      <c r="D365" s="286"/>
      <c r="E365" s="286"/>
      <c r="F365" s="286"/>
      <c r="G365" s="286"/>
      <c r="H365" s="286"/>
      <c r="I365" s="286"/>
      <c r="J365" s="286"/>
      <c r="K365" s="286"/>
      <c r="L365" s="286"/>
    </row>
    <row r="366" spans="3:12" x14ac:dyDescent="0.2">
      <c r="C366" s="286"/>
      <c r="D366" s="286"/>
      <c r="E366" s="286"/>
      <c r="F366" s="286"/>
      <c r="G366" s="286"/>
      <c r="H366" s="286"/>
      <c r="I366" s="286"/>
      <c r="J366" s="286"/>
      <c r="K366" s="286"/>
      <c r="L366" s="286"/>
    </row>
    <row r="367" spans="3:12" x14ac:dyDescent="0.2">
      <c r="C367" s="286"/>
      <c r="D367" s="286"/>
      <c r="E367" s="286"/>
      <c r="F367" s="286"/>
      <c r="G367" s="286"/>
      <c r="H367" s="286"/>
      <c r="I367" s="286"/>
      <c r="J367" s="286"/>
      <c r="K367" s="286"/>
      <c r="L367" s="286"/>
    </row>
    <row r="368" spans="3:12" x14ac:dyDescent="0.2">
      <c r="C368" s="286"/>
      <c r="D368" s="286"/>
      <c r="E368" s="286"/>
      <c r="F368" s="286"/>
      <c r="G368" s="286"/>
      <c r="H368" s="286"/>
      <c r="I368" s="286"/>
      <c r="J368" s="286"/>
      <c r="K368" s="286"/>
      <c r="L368" s="286"/>
    </row>
    <row r="369" spans="3:12" x14ac:dyDescent="0.2">
      <c r="C369" s="286"/>
      <c r="D369" s="286"/>
      <c r="E369" s="286"/>
      <c r="F369" s="286"/>
      <c r="G369" s="286"/>
      <c r="H369" s="286"/>
      <c r="I369" s="286"/>
      <c r="J369" s="286"/>
      <c r="K369" s="286"/>
      <c r="L369" s="286"/>
    </row>
    <row r="370" spans="3:12" x14ac:dyDescent="0.2">
      <c r="C370" s="286"/>
      <c r="D370" s="286"/>
      <c r="E370" s="286"/>
      <c r="F370" s="286"/>
      <c r="G370" s="286"/>
      <c r="H370" s="286"/>
      <c r="I370" s="286"/>
      <c r="J370" s="286"/>
      <c r="K370" s="286"/>
      <c r="L370" s="286"/>
    </row>
    <row r="371" spans="3:12" x14ac:dyDescent="0.2">
      <c r="C371" s="286"/>
      <c r="D371" s="286"/>
      <c r="E371" s="286"/>
      <c r="F371" s="286"/>
      <c r="G371" s="286"/>
      <c r="H371" s="286"/>
      <c r="I371" s="286"/>
      <c r="J371" s="286"/>
      <c r="K371" s="286"/>
      <c r="L371" s="286"/>
    </row>
    <row r="372" spans="3:12" x14ac:dyDescent="0.2">
      <c r="C372" s="286"/>
      <c r="D372" s="286"/>
      <c r="E372" s="286"/>
      <c r="F372" s="286"/>
      <c r="G372" s="286"/>
      <c r="H372" s="286"/>
      <c r="I372" s="286"/>
      <c r="J372" s="286"/>
      <c r="K372" s="286"/>
      <c r="L372" s="286"/>
    </row>
    <row r="373" spans="3:12" x14ac:dyDescent="0.2">
      <c r="C373" s="286"/>
      <c r="D373" s="286"/>
      <c r="E373" s="286"/>
      <c r="F373" s="286"/>
      <c r="G373" s="286"/>
      <c r="H373" s="286"/>
      <c r="I373" s="286"/>
      <c r="J373" s="286"/>
      <c r="K373" s="286"/>
      <c r="L373" s="286"/>
    </row>
    <row r="374" spans="3:12" x14ac:dyDescent="0.2">
      <c r="C374" s="286"/>
      <c r="D374" s="286"/>
      <c r="E374" s="286"/>
      <c r="F374" s="286"/>
      <c r="G374" s="286"/>
      <c r="H374" s="286"/>
      <c r="I374" s="286"/>
      <c r="J374" s="286"/>
      <c r="K374" s="286"/>
      <c r="L374" s="286"/>
    </row>
    <row r="375" spans="3:12" x14ac:dyDescent="0.2">
      <c r="C375" s="286"/>
      <c r="D375" s="286"/>
      <c r="E375" s="286"/>
      <c r="F375" s="286"/>
      <c r="G375" s="286"/>
      <c r="H375" s="286"/>
      <c r="I375" s="286"/>
      <c r="J375" s="286"/>
      <c r="K375" s="286"/>
      <c r="L375" s="286"/>
    </row>
    <row r="376" spans="3:12" x14ac:dyDescent="0.2">
      <c r="C376" s="286"/>
      <c r="D376" s="286"/>
      <c r="E376" s="286"/>
      <c r="F376" s="286"/>
      <c r="G376" s="286"/>
      <c r="H376" s="286"/>
      <c r="I376" s="286"/>
      <c r="J376" s="286"/>
      <c r="K376" s="286"/>
      <c r="L376" s="286"/>
    </row>
    <row r="377" spans="3:12" x14ac:dyDescent="0.2">
      <c r="C377" s="286"/>
      <c r="D377" s="286"/>
      <c r="E377" s="286"/>
      <c r="F377" s="286"/>
      <c r="G377" s="286"/>
      <c r="H377" s="286"/>
      <c r="I377" s="286"/>
      <c r="J377" s="286"/>
      <c r="K377" s="286"/>
      <c r="L377" s="286"/>
    </row>
    <row r="378" spans="3:12" x14ac:dyDescent="0.2">
      <c r="C378" s="286"/>
      <c r="D378" s="286"/>
      <c r="E378" s="286"/>
      <c r="F378" s="286"/>
      <c r="G378" s="286"/>
      <c r="H378" s="286"/>
      <c r="I378" s="286"/>
      <c r="J378" s="286"/>
      <c r="K378" s="286"/>
      <c r="L378" s="286"/>
    </row>
    <row r="379" spans="3:12" x14ac:dyDescent="0.2">
      <c r="C379" s="286"/>
      <c r="D379" s="286"/>
      <c r="E379" s="286"/>
      <c r="F379" s="286"/>
      <c r="G379" s="286"/>
      <c r="H379" s="286"/>
      <c r="I379" s="286"/>
      <c r="J379" s="286"/>
      <c r="K379" s="286"/>
      <c r="L379" s="286"/>
    </row>
    <row r="380" spans="3:12" x14ac:dyDescent="0.2">
      <c r="C380" s="286"/>
      <c r="D380" s="286"/>
      <c r="E380" s="286"/>
      <c r="F380" s="286"/>
      <c r="G380" s="286"/>
      <c r="H380" s="286"/>
      <c r="I380" s="286"/>
      <c r="J380" s="286"/>
      <c r="K380" s="286"/>
      <c r="L380" s="286"/>
    </row>
    <row r="381" spans="3:12" x14ac:dyDescent="0.2">
      <c r="C381" s="286"/>
      <c r="D381" s="286"/>
      <c r="E381" s="286"/>
      <c r="F381" s="286"/>
      <c r="G381" s="286"/>
      <c r="H381" s="286"/>
      <c r="I381" s="286"/>
      <c r="J381" s="286"/>
      <c r="K381" s="286"/>
      <c r="L381" s="286"/>
    </row>
    <row r="382" spans="3:12" x14ac:dyDescent="0.2">
      <c r="C382" s="286"/>
      <c r="D382" s="286"/>
      <c r="E382" s="286"/>
      <c r="F382" s="286"/>
      <c r="G382" s="286"/>
      <c r="H382" s="286"/>
      <c r="I382" s="286"/>
      <c r="J382" s="286"/>
      <c r="K382" s="286"/>
      <c r="L382" s="286"/>
    </row>
    <row r="383" spans="3:12" x14ac:dyDescent="0.2">
      <c r="C383" s="286"/>
      <c r="D383" s="286"/>
      <c r="E383" s="286"/>
      <c r="F383" s="286"/>
      <c r="G383" s="286"/>
      <c r="H383" s="286"/>
      <c r="I383" s="286"/>
      <c r="J383" s="286"/>
      <c r="K383" s="286"/>
      <c r="L383" s="286"/>
    </row>
    <row r="384" spans="3:12" x14ac:dyDescent="0.2">
      <c r="C384" s="286"/>
      <c r="D384" s="286"/>
      <c r="E384" s="286"/>
      <c r="F384" s="286"/>
      <c r="G384" s="286"/>
      <c r="H384" s="286"/>
      <c r="I384" s="286"/>
      <c r="J384" s="286"/>
      <c r="K384" s="286"/>
      <c r="L384" s="286"/>
    </row>
    <row r="385" spans="3:12" x14ac:dyDescent="0.2">
      <c r="C385" s="286"/>
      <c r="D385" s="286"/>
      <c r="E385" s="286"/>
      <c r="F385" s="286"/>
      <c r="G385" s="286"/>
      <c r="H385" s="286"/>
      <c r="I385" s="286"/>
      <c r="J385" s="286"/>
      <c r="K385" s="286"/>
      <c r="L385" s="286"/>
    </row>
    <row r="386" spans="3:12" x14ac:dyDescent="0.2">
      <c r="C386" s="286"/>
      <c r="D386" s="286"/>
      <c r="E386" s="286"/>
      <c r="F386" s="286"/>
      <c r="G386" s="286"/>
      <c r="H386" s="286"/>
      <c r="I386" s="286"/>
      <c r="J386" s="286"/>
      <c r="K386" s="286"/>
      <c r="L386" s="286"/>
    </row>
    <row r="387" spans="3:12" x14ac:dyDescent="0.2">
      <c r="C387" s="286"/>
      <c r="D387" s="286"/>
      <c r="E387" s="286"/>
      <c r="F387" s="286"/>
      <c r="G387" s="286"/>
      <c r="H387" s="286"/>
      <c r="I387" s="286"/>
      <c r="J387" s="286"/>
      <c r="K387" s="286"/>
      <c r="L387" s="286"/>
    </row>
    <row r="388" spans="3:12" x14ac:dyDescent="0.2">
      <c r="C388" s="286"/>
      <c r="D388" s="286"/>
      <c r="E388" s="286"/>
      <c r="F388" s="286"/>
      <c r="G388" s="286"/>
      <c r="H388" s="286"/>
      <c r="I388" s="286"/>
      <c r="J388" s="286"/>
      <c r="K388" s="286"/>
      <c r="L388" s="286"/>
    </row>
    <row r="389" spans="3:12" x14ac:dyDescent="0.2">
      <c r="C389" s="286"/>
      <c r="D389" s="286"/>
      <c r="E389" s="286"/>
      <c r="F389" s="286"/>
      <c r="G389" s="286"/>
      <c r="H389" s="286"/>
      <c r="I389" s="286"/>
      <c r="J389" s="286"/>
      <c r="K389" s="286"/>
      <c r="L389" s="286"/>
    </row>
    <row r="390" spans="3:12" x14ac:dyDescent="0.2">
      <c r="C390" s="286"/>
      <c r="D390" s="286"/>
      <c r="E390" s="286"/>
      <c r="F390" s="286"/>
      <c r="G390" s="286"/>
      <c r="H390" s="286"/>
      <c r="I390" s="286"/>
      <c r="J390" s="286"/>
      <c r="K390" s="286"/>
      <c r="L390" s="286"/>
    </row>
    <row r="391" spans="3:12" x14ac:dyDescent="0.2">
      <c r="C391" s="286"/>
      <c r="D391" s="286"/>
      <c r="E391" s="286"/>
      <c r="F391" s="286"/>
      <c r="G391" s="286"/>
      <c r="H391" s="286"/>
      <c r="I391" s="286"/>
      <c r="J391" s="286"/>
      <c r="K391" s="286"/>
      <c r="L391" s="286"/>
    </row>
    <row r="392" spans="3:12" x14ac:dyDescent="0.2">
      <c r="C392" s="286"/>
      <c r="D392" s="286"/>
      <c r="E392" s="286"/>
      <c r="F392" s="286"/>
      <c r="G392" s="286"/>
      <c r="H392" s="286"/>
      <c r="I392" s="286"/>
      <c r="J392" s="286"/>
      <c r="K392" s="286"/>
      <c r="L392" s="286"/>
    </row>
    <row r="393" spans="3:12" x14ac:dyDescent="0.2">
      <c r="C393" s="286"/>
      <c r="D393" s="286"/>
      <c r="E393" s="286"/>
      <c r="F393" s="286"/>
      <c r="G393" s="286"/>
      <c r="H393" s="286"/>
      <c r="I393" s="286"/>
      <c r="J393" s="286"/>
      <c r="K393" s="286"/>
      <c r="L393" s="286"/>
    </row>
    <row r="394" spans="3:12" x14ac:dyDescent="0.2">
      <c r="C394" s="286"/>
      <c r="D394" s="286"/>
      <c r="E394" s="286"/>
      <c r="F394" s="286"/>
      <c r="G394" s="286"/>
      <c r="H394" s="286"/>
      <c r="I394" s="286"/>
      <c r="J394" s="286"/>
      <c r="K394" s="286"/>
      <c r="L394" s="286"/>
    </row>
    <row r="395" spans="3:12" x14ac:dyDescent="0.2">
      <c r="C395" s="286"/>
      <c r="D395" s="286"/>
      <c r="E395" s="286"/>
      <c r="F395" s="286"/>
      <c r="G395" s="286"/>
      <c r="H395" s="286"/>
      <c r="I395" s="286"/>
      <c r="J395" s="286"/>
      <c r="K395" s="286"/>
      <c r="L395" s="286"/>
    </row>
    <row r="396" spans="3:12" x14ac:dyDescent="0.2">
      <c r="C396" s="286"/>
      <c r="D396" s="286"/>
      <c r="E396" s="286"/>
      <c r="F396" s="286"/>
      <c r="G396" s="286"/>
      <c r="H396" s="286"/>
      <c r="I396" s="286"/>
      <c r="J396" s="286"/>
      <c r="K396" s="286"/>
      <c r="L396" s="286"/>
    </row>
    <row r="397" spans="3:12" x14ac:dyDescent="0.2">
      <c r="C397" s="286"/>
      <c r="D397" s="286"/>
      <c r="E397" s="286"/>
      <c r="F397" s="286"/>
      <c r="G397" s="286"/>
      <c r="H397" s="286"/>
      <c r="I397" s="286"/>
      <c r="J397" s="286"/>
      <c r="K397" s="286"/>
      <c r="L397" s="286"/>
    </row>
    <row r="398" spans="3:12" x14ac:dyDescent="0.2">
      <c r="C398" s="286"/>
      <c r="D398" s="286"/>
      <c r="E398" s="286"/>
      <c r="F398" s="286"/>
      <c r="G398" s="286"/>
      <c r="H398" s="286"/>
      <c r="I398" s="286"/>
      <c r="J398" s="286"/>
      <c r="K398" s="286"/>
      <c r="L398" s="286"/>
    </row>
    <row r="399" spans="3:12" x14ac:dyDescent="0.2">
      <c r="C399" s="286"/>
      <c r="D399" s="286"/>
      <c r="E399" s="286"/>
      <c r="F399" s="286"/>
      <c r="G399" s="286"/>
      <c r="H399" s="286"/>
      <c r="I399" s="286"/>
      <c r="J399" s="286"/>
      <c r="K399" s="286"/>
      <c r="L399" s="286"/>
    </row>
    <row r="400" spans="3:12" x14ac:dyDescent="0.2">
      <c r="C400" s="286"/>
      <c r="D400" s="286"/>
      <c r="E400" s="286"/>
      <c r="F400" s="286"/>
      <c r="G400" s="286"/>
      <c r="H400" s="286"/>
      <c r="I400" s="286"/>
      <c r="J400" s="286"/>
      <c r="K400" s="286"/>
      <c r="L400" s="286"/>
    </row>
    <row r="401" spans="3:12" x14ac:dyDescent="0.2">
      <c r="C401" s="286"/>
      <c r="D401" s="286"/>
      <c r="E401" s="286"/>
      <c r="F401" s="286"/>
      <c r="G401" s="286"/>
      <c r="H401" s="286"/>
      <c r="I401" s="286"/>
      <c r="J401" s="286"/>
      <c r="K401" s="286"/>
      <c r="L401" s="286"/>
    </row>
    <row r="402" spans="3:12" x14ac:dyDescent="0.2">
      <c r="C402" s="286"/>
      <c r="D402" s="286"/>
      <c r="E402" s="286"/>
      <c r="F402" s="286"/>
      <c r="G402" s="286"/>
      <c r="H402" s="286"/>
      <c r="I402" s="286"/>
      <c r="J402" s="286"/>
      <c r="K402" s="286"/>
      <c r="L402" s="286"/>
    </row>
    <row r="403" spans="3:12" x14ac:dyDescent="0.2">
      <c r="C403" s="286"/>
      <c r="D403" s="286"/>
      <c r="E403" s="286"/>
      <c r="F403" s="286"/>
      <c r="G403" s="286"/>
      <c r="H403" s="286"/>
      <c r="I403" s="286"/>
      <c r="J403" s="286"/>
      <c r="K403" s="286"/>
      <c r="L403" s="286"/>
    </row>
    <row r="404" spans="3:12" x14ac:dyDescent="0.2">
      <c r="C404" s="286"/>
      <c r="D404" s="286"/>
      <c r="E404" s="286"/>
      <c r="F404" s="286"/>
      <c r="G404" s="286"/>
      <c r="H404" s="286"/>
      <c r="I404" s="286"/>
      <c r="J404" s="286"/>
      <c r="K404" s="286"/>
      <c r="L404" s="286"/>
    </row>
    <row r="405" spans="3:12" x14ac:dyDescent="0.2">
      <c r="C405" s="286"/>
      <c r="D405" s="286"/>
      <c r="E405" s="286"/>
      <c r="F405" s="286"/>
      <c r="G405" s="286"/>
      <c r="H405" s="286"/>
      <c r="I405" s="286"/>
      <c r="J405" s="286"/>
      <c r="K405" s="286"/>
      <c r="L405" s="286"/>
    </row>
    <row r="406" spans="3:12" x14ac:dyDescent="0.2">
      <c r="C406" s="286"/>
      <c r="D406" s="286"/>
      <c r="E406" s="286"/>
      <c r="F406" s="286"/>
      <c r="G406" s="286"/>
      <c r="H406" s="286"/>
      <c r="I406" s="286"/>
      <c r="J406" s="286"/>
      <c r="K406" s="286"/>
      <c r="L406" s="286"/>
    </row>
    <row r="407" spans="3:12" x14ac:dyDescent="0.2">
      <c r="C407" s="286"/>
      <c r="D407" s="286"/>
      <c r="E407" s="286"/>
      <c r="F407" s="286"/>
      <c r="G407" s="286"/>
      <c r="H407" s="286"/>
      <c r="I407" s="286"/>
      <c r="J407" s="286"/>
      <c r="K407" s="286"/>
      <c r="L407" s="286"/>
    </row>
    <row r="408" spans="3:12" x14ac:dyDescent="0.2">
      <c r="C408" s="286"/>
      <c r="D408" s="286"/>
      <c r="E408" s="286"/>
      <c r="F408" s="286"/>
      <c r="G408" s="286"/>
      <c r="H408" s="286"/>
      <c r="I408" s="286"/>
      <c r="J408" s="286"/>
      <c r="K408" s="286"/>
      <c r="L408" s="286"/>
    </row>
    <row r="409" spans="3:12" x14ac:dyDescent="0.2">
      <c r="C409" s="286"/>
      <c r="D409" s="286"/>
      <c r="E409" s="286"/>
      <c r="F409" s="286"/>
      <c r="G409" s="286"/>
      <c r="H409" s="286"/>
      <c r="I409" s="286"/>
      <c r="J409" s="286"/>
      <c r="K409" s="286"/>
      <c r="L409" s="286"/>
    </row>
    <row r="410" spans="3:12" x14ac:dyDescent="0.2">
      <c r="C410" s="286"/>
      <c r="D410" s="286"/>
      <c r="E410" s="286"/>
      <c r="F410" s="286"/>
      <c r="G410" s="286"/>
      <c r="H410" s="286"/>
      <c r="I410" s="286"/>
      <c r="J410" s="286"/>
      <c r="K410" s="286"/>
      <c r="L410" s="286"/>
    </row>
    <row r="411" spans="3:12" x14ac:dyDescent="0.2">
      <c r="C411" s="286"/>
      <c r="D411" s="286"/>
      <c r="E411" s="286"/>
      <c r="F411" s="286"/>
      <c r="G411" s="286"/>
      <c r="H411" s="286"/>
      <c r="I411" s="286"/>
      <c r="J411" s="286"/>
      <c r="K411" s="286"/>
      <c r="L411" s="286"/>
    </row>
    <row r="412" spans="3:12" x14ac:dyDescent="0.2">
      <c r="C412" s="286"/>
      <c r="D412" s="286"/>
      <c r="E412" s="286"/>
      <c r="F412" s="286"/>
      <c r="G412" s="286"/>
      <c r="H412" s="286"/>
      <c r="I412" s="286"/>
      <c r="J412" s="286"/>
      <c r="K412" s="286"/>
      <c r="L412" s="286"/>
    </row>
    <row r="413" spans="3:12" x14ac:dyDescent="0.2">
      <c r="C413" s="286"/>
      <c r="D413" s="286"/>
      <c r="E413" s="286"/>
      <c r="F413" s="286"/>
      <c r="G413" s="286"/>
      <c r="H413" s="286"/>
      <c r="I413" s="286"/>
      <c r="J413" s="286"/>
      <c r="K413" s="286"/>
      <c r="L413" s="286"/>
    </row>
    <row r="414" spans="3:12" x14ac:dyDescent="0.2">
      <c r="C414" s="286"/>
      <c r="D414" s="286"/>
      <c r="E414" s="286"/>
      <c r="F414" s="286"/>
      <c r="G414" s="286"/>
      <c r="H414" s="286"/>
      <c r="I414" s="286"/>
      <c r="J414" s="286"/>
      <c r="K414" s="286"/>
      <c r="L414" s="286"/>
    </row>
    <row r="415" spans="3:12" x14ac:dyDescent="0.2">
      <c r="C415" s="286"/>
      <c r="D415" s="286"/>
      <c r="E415" s="286"/>
      <c r="F415" s="286"/>
      <c r="G415" s="286"/>
      <c r="H415" s="286"/>
      <c r="I415" s="286"/>
      <c r="J415" s="286"/>
      <c r="K415" s="286"/>
      <c r="L415" s="286"/>
    </row>
    <row r="416" spans="3:12" x14ac:dyDescent="0.2">
      <c r="C416" s="286"/>
      <c r="D416" s="286"/>
      <c r="E416" s="286"/>
      <c r="F416" s="286"/>
      <c r="G416" s="286"/>
      <c r="H416" s="286"/>
      <c r="I416" s="286"/>
      <c r="J416" s="286"/>
      <c r="K416" s="286"/>
      <c r="L416" s="286"/>
    </row>
    <row r="417" spans="3:12" x14ac:dyDescent="0.2">
      <c r="C417" s="286"/>
      <c r="D417" s="286"/>
      <c r="E417" s="286"/>
      <c r="F417" s="286"/>
      <c r="G417" s="286"/>
      <c r="H417" s="286"/>
      <c r="I417" s="286"/>
      <c r="J417" s="286"/>
      <c r="K417" s="286"/>
      <c r="L417" s="286"/>
    </row>
    <row r="418" spans="3:12" x14ac:dyDescent="0.2">
      <c r="C418" s="286"/>
      <c r="D418" s="286"/>
      <c r="E418" s="286"/>
      <c r="F418" s="286"/>
      <c r="G418" s="286"/>
      <c r="H418" s="286"/>
      <c r="I418" s="286"/>
      <c r="J418" s="286"/>
      <c r="K418" s="286"/>
      <c r="L418" s="286"/>
    </row>
    <row r="419" spans="3:12" x14ac:dyDescent="0.2">
      <c r="C419" s="286"/>
      <c r="D419" s="286"/>
      <c r="E419" s="286"/>
      <c r="F419" s="286"/>
      <c r="G419" s="286"/>
      <c r="H419" s="286"/>
      <c r="I419" s="286"/>
      <c r="J419" s="286"/>
      <c r="K419" s="286"/>
      <c r="L419" s="286"/>
    </row>
    <row r="420" spans="3:12" x14ac:dyDescent="0.2">
      <c r="C420" s="286"/>
      <c r="D420" s="286"/>
      <c r="E420" s="286"/>
      <c r="F420" s="286"/>
      <c r="G420" s="286"/>
      <c r="H420" s="286"/>
      <c r="I420" s="286"/>
      <c r="J420" s="286"/>
      <c r="K420" s="286"/>
      <c r="L420" s="286"/>
    </row>
    <row r="421" spans="3:12" x14ac:dyDescent="0.2">
      <c r="C421" s="286"/>
      <c r="D421" s="286"/>
      <c r="E421" s="286"/>
      <c r="F421" s="286"/>
      <c r="G421" s="286"/>
      <c r="H421" s="286"/>
      <c r="I421" s="286"/>
      <c r="J421" s="286"/>
      <c r="K421" s="286"/>
      <c r="L421" s="286"/>
    </row>
    <row r="422" spans="3:12" x14ac:dyDescent="0.2">
      <c r="C422" s="286"/>
      <c r="D422" s="286"/>
      <c r="E422" s="286"/>
      <c r="F422" s="286"/>
      <c r="G422" s="286"/>
      <c r="H422" s="286"/>
      <c r="I422" s="286"/>
      <c r="J422" s="286"/>
      <c r="K422" s="286"/>
      <c r="L422" s="286"/>
    </row>
    <row r="423" spans="3:12" x14ac:dyDescent="0.2">
      <c r="C423" s="286"/>
      <c r="D423" s="286"/>
      <c r="E423" s="286"/>
      <c r="F423" s="286"/>
      <c r="G423" s="286"/>
      <c r="H423" s="286"/>
      <c r="I423" s="286"/>
      <c r="J423" s="286"/>
      <c r="K423" s="286"/>
      <c r="L423" s="286"/>
    </row>
    <row r="424" spans="3:12" x14ac:dyDescent="0.2">
      <c r="C424" s="286"/>
      <c r="D424" s="286"/>
      <c r="E424" s="286"/>
      <c r="F424" s="286"/>
      <c r="G424" s="286"/>
      <c r="H424" s="286"/>
      <c r="I424" s="286"/>
      <c r="J424" s="286"/>
      <c r="K424" s="286"/>
      <c r="L424" s="286"/>
    </row>
    <row r="425" spans="3:12" x14ac:dyDescent="0.2">
      <c r="C425" s="286"/>
      <c r="D425" s="286"/>
      <c r="E425" s="286"/>
      <c r="F425" s="286"/>
      <c r="G425" s="286"/>
      <c r="H425" s="286"/>
      <c r="I425" s="286"/>
      <c r="J425" s="286"/>
      <c r="K425" s="286"/>
      <c r="L425" s="286"/>
    </row>
    <row r="426" spans="3:12" x14ac:dyDescent="0.2">
      <c r="C426" s="286"/>
      <c r="D426" s="286"/>
      <c r="E426" s="286"/>
      <c r="F426" s="286"/>
      <c r="G426" s="286"/>
      <c r="H426" s="286"/>
      <c r="I426" s="286"/>
      <c r="J426" s="286"/>
      <c r="K426" s="286"/>
      <c r="L426" s="286"/>
    </row>
    <row r="427" spans="3:12" x14ac:dyDescent="0.2">
      <c r="C427" s="286"/>
      <c r="D427" s="286"/>
      <c r="E427" s="286"/>
      <c r="F427" s="286"/>
      <c r="G427" s="286"/>
      <c r="H427" s="286"/>
      <c r="I427" s="286"/>
      <c r="J427" s="286"/>
      <c r="K427" s="286"/>
      <c r="L427" s="286"/>
    </row>
    <row r="428" spans="3:12" x14ac:dyDescent="0.2">
      <c r="C428" s="286"/>
      <c r="D428" s="286"/>
      <c r="E428" s="286"/>
      <c r="F428" s="286"/>
      <c r="G428" s="286"/>
      <c r="H428" s="286"/>
      <c r="I428" s="286"/>
      <c r="J428" s="286"/>
      <c r="K428" s="286"/>
      <c r="L428" s="286"/>
    </row>
    <row r="429" spans="3:12" x14ac:dyDescent="0.2">
      <c r="C429" s="286"/>
      <c r="D429" s="286"/>
      <c r="E429" s="286"/>
      <c r="F429" s="286"/>
      <c r="G429" s="286"/>
      <c r="H429" s="286"/>
      <c r="I429" s="286"/>
      <c r="J429" s="286"/>
      <c r="K429" s="286"/>
      <c r="L429" s="286"/>
    </row>
    <row r="430" spans="3:12" x14ac:dyDescent="0.2">
      <c r="C430" s="286"/>
      <c r="D430" s="286"/>
      <c r="E430" s="286"/>
      <c r="F430" s="286"/>
      <c r="G430" s="286"/>
      <c r="H430" s="286"/>
      <c r="I430" s="286"/>
      <c r="J430" s="286"/>
      <c r="K430" s="286"/>
      <c r="L430" s="286"/>
    </row>
    <row r="431" spans="3:12" x14ac:dyDescent="0.2">
      <c r="C431" s="286"/>
      <c r="D431" s="286"/>
      <c r="E431" s="286"/>
      <c r="F431" s="286"/>
      <c r="G431" s="286"/>
      <c r="H431" s="286"/>
      <c r="I431" s="286"/>
      <c r="J431" s="286"/>
      <c r="K431" s="286"/>
      <c r="L431" s="286"/>
    </row>
    <row r="432" spans="3:12" x14ac:dyDescent="0.2">
      <c r="C432" s="286"/>
      <c r="D432" s="286"/>
      <c r="E432" s="286"/>
      <c r="F432" s="286"/>
      <c r="G432" s="286"/>
      <c r="H432" s="286"/>
      <c r="I432" s="286"/>
      <c r="J432" s="286"/>
      <c r="K432" s="286"/>
      <c r="L432" s="286"/>
    </row>
    <row r="433" spans="3:12" x14ac:dyDescent="0.2">
      <c r="C433" s="286"/>
      <c r="D433" s="286"/>
      <c r="E433" s="286"/>
      <c r="F433" s="286"/>
      <c r="G433" s="286"/>
      <c r="H433" s="286"/>
      <c r="I433" s="286"/>
      <c r="J433" s="286"/>
      <c r="K433" s="286"/>
      <c r="L433" s="286"/>
    </row>
    <row r="434" spans="3:12" x14ac:dyDescent="0.2">
      <c r="C434" s="286"/>
      <c r="D434" s="286"/>
      <c r="E434" s="286"/>
      <c r="F434" s="286"/>
      <c r="G434" s="286"/>
      <c r="H434" s="286"/>
      <c r="I434" s="286"/>
      <c r="J434" s="286"/>
      <c r="K434" s="286"/>
      <c r="L434" s="286"/>
    </row>
    <row r="435" spans="3:12" x14ac:dyDescent="0.2">
      <c r="C435" s="286"/>
      <c r="D435" s="286"/>
      <c r="E435" s="286"/>
      <c r="F435" s="286"/>
      <c r="G435" s="286"/>
      <c r="H435" s="286"/>
      <c r="I435" s="286"/>
      <c r="J435" s="286"/>
      <c r="K435" s="286"/>
      <c r="L435" s="286"/>
    </row>
    <row r="436" spans="3:12" x14ac:dyDescent="0.2">
      <c r="C436" s="286"/>
      <c r="D436" s="286"/>
      <c r="E436" s="286"/>
      <c r="F436" s="286"/>
      <c r="G436" s="286"/>
      <c r="H436" s="286"/>
      <c r="I436" s="286"/>
      <c r="J436" s="286"/>
      <c r="K436" s="286"/>
      <c r="L436" s="286"/>
    </row>
    <row r="437" spans="3:12" x14ac:dyDescent="0.2">
      <c r="C437" s="286"/>
      <c r="D437" s="286"/>
      <c r="E437" s="286"/>
      <c r="F437" s="286"/>
      <c r="G437" s="286"/>
      <c r="H437" s="286"/>
      <c r="I437" s="286"/>
      <c r="J437" s="286"/>
      <c r="K437" s="286"/>
      <c r="L437" s="286"/>
    </row>
    <row r="438" spans="3:12" x14ac:dyDescent="0.2">
      <c r="C438" s="286"/>
      <c r="D438" s="286"/>
      <c r="E438" s="286"/>
      <c r="F438" s="286"/>
      <c r="G438" s="286"/>
      <c r="H438" s="286"/>
      <c r="I438" s="286"/>
      <c r="J438" s="286"/>
      <c r="K438" s="286"/>
      <c r="L438" s="286"/>
    </row>
    <row r="439" spans="3:12" x14ac:dyDescent="0.2">
      <c r="C439" s="286"/>
      <c r="D439" s="286"/>
      <c r="E439" s="286"/>
      <c r="F439" s="286"/>
      <c r="G439" s="286"/>
      <c r="H439" s="286"/>
      <c r="I439" s="286"/>
      <c r="J439" s="286"/>
      <c r="K439" s="286"/>
      <c r="L439" s="286"/>
    </row>
    <row r="440" spans="3:12" x14ac:dyDescent="0.2">
      <c r="C440" s="286"/>
      <c r="D440" s="286"/>
      <c r="E440" s="286"/>
      <c r="F440" s="286"/>
      <c r="G440" s="286"/>
      <c r="H440" s="286"/>
      <c r="I440" s="286"/>
      <c r="J440" s="286"/>
      <c r="K440" s="286"/>
      <c r="L440" s="286"/>
    </row>
    <row r="441" spans="3:12" x14ac:dyDescent="0.2">
      <c r="C441" s="286"/>
      <c r="D441" s="286"/>
      <c r="E441" s="286"/>
      <c r="F441" s="286"/>
      <c r="G441" s="286"/>
      <c r="H441" s="286"/>
      <c r="I441" s="286"/>
      <c r="J441" s="286"/>
      <c r="K441" s="286"/>
      <c r="L441" s="286"/>
    </row>
    <row r="442" spans="3:12" x14ac:dyDescent="0.2">
      <c r="C442" s="286"/>
      <c r="D442" s="286"/>
      <c r="E442" s="286"/>
      <c r="F442" s="286"/>
      <c r="G442" s="286"/>
      <c r="H442" s="286"/>
      <c r="I442" s="286"/>
      <c r="J442" s="286"/>
      <c r="K442" s="286"/>
      <c r="L442" s="286"/>
    </row>
    <row r="443" spans="3:12" x14ac:dyDescent="0.2">
      <c r="C443" s="286"/>
      <c r="D443" s="286"/>
      <c r="E443" s="286"/>
      <c r="F443" s="286"/>
      <c r="G443" s="286"/>
      <c r="H443" s="286"/>
      <c r="I443" s="286"/>
      <c r="J443" s="286"/>
      <c r="K443" s="286"/>
      <c r="L443" s="286"/>
    </row>
    <row r="444" spans="3:12" x14ac:dyDescent="0.2">
      <c r="C444" s="286"/>
      <c r="D444" s="286"/>
      <c r="E444" s="286"/>
      <c r="F444" s="286"/>
      <c r="G444" s="286"/>
      <c r="H444" s="286"/>
      <c r="I444" s="286"/>
      <c r="J444" s="286"/>
      <c r="K444" s="286"/>
      <c r="L444" s="286"/>
    </row>
    <row r="445" spans="3:12" x14ac:dyDescent="0.2">
      <c r="C445" s="286"/>
      <c r="D445" s="286"/>
      <c r="E445" s="286"/>
      <c r="F445" s="286"/>
      <c r="G445" s="286"/>
      <c r="H445" s="286"/>
      <c r="I445" s="286"/>
      <c r="J445" s="286"/>
      <c r="K445" s="286"/>
      <c r="L445" s="286"/>
    </row>
    <row r="446" spans="3:12" x14ac:dyDescent="0.2">
      <c r="C446" s="286"/>
      <c r="D446" s="286"/>
      <c r="E446" s="286"/>
      <c r="F446" s="286"/>
      <c r="G446" s="286"/>
      <c r="H446" s="286"/>
      <c r="I446" s="286"/>
      <c r="J446" s="286"/>
      <c r="K446" s="286"/>
      <c r="L446" s="286"/>
    </row>
    <row r="447" spans="3:12" x14ac:dyDescent="0.2">
      <c r="C447" s="286"/>
      <c r="D447" s="286"/>
      <c r="E447" s="286"/>
      <c r="F447" s="286"/>
      <c r="G447" s="286"/>
      <c r="H447" s="286"/>
      <c r="I447" s="286"/>
      <c r="J447" s="286"/>
      <c r="K447" s="286"/>
      <c r="L447" s="286"/>
    </row>
    <row r="448" spans="3:12" x14ac:dyDescent="0.2">
      <c r="C448" s="286"/>
      <c r="D448" s="286"/>
      <c r="E448" s="286"/>
      <c r="F448" s="286"/>
      <c r="G448" s="286"/>
      <c r="H448" s="286"/>
      <c r="I448" s="286"/>
      <c r="J448" s="286"/>
      <c r="K448" s="286"/>
      <c r="L448" s="286"/>
    </row>
    <row r="449" spans="3:12" x14ac:dyDescent="0.2">
      <c r="C449" s="286"/>
      <c r="D449" s="286"/>
      <c r="E449" s="286"/>
      <c r="F449" s="286"/>
      <c r="G449" s="286"/>
      <c r="H449" s="286"/>
      <c r="I449" s="286"/>
      <c r="J449" s="286"/>
      <c r="K449" s="286"/>
      <c r="L449" s="286"/>
    </row>
    <row r="450" spans="3:12" x14ac:dyDescent="0.2">
      <c r="C450" s="286"/>
      <c r="D450" s="286"/>
      <c r="E450" s="286"/>
      <c r="F450" s="286"/>
      <c r="G450" s="286"/>
      <c r="H450" s="286"/>
      <c r="I450" s="286"/>
      <c r="J450" s="286"/>
      <c r="K450" s="286"/>
      <c r="L450" s="286"/>
    </row>
    <row r="451" spans="3:12" x14ac:dyDescent="0.2">
      <c r="C451" s="286"/>
      <c r="D451" s="286"/>
      <c r="E451" s="286"/>
      <c r="F451" s="286"/>
      <c r="G451" s="286"/>
      <c r="H451" s="286"/>
      <c r="I451" s="286"/>
      <c r="J451" s="286"/>
      <c r="K451" s="286"/>
      <c r="L451" s="286"/>
    </row>
    <row r="452" spans="3:12" x14ac:dyDescent="0.2">
      <c r="C452" s="286"/>
      <c r="D452" s="286"/>
      <c r="E452" s="286"/>
      <c r="F452" s="286"/>
      <c r="G452" s="286"/>
      <c r="H452" s="286"/>
      <c r="I452" s="286"/>
      <c r="J452" s="286"/>
      <c r="K452" s="286"/>
      <c r="L452" s="286"/>
    </row>
    <row r="453" spans="3:12" x14ac:dyDescent="0.2">
      <c r="C453" s="286"/>
      <c r="D453" s="286"/>
      <c r="E453" s="286"/>
      <c r="F453" s="286"/>
      <c r="G453" s="286"/>
      <c r="H453" s="286"/>
      <c r="I453" s="286"/>
      <c r="J453" s="286"/>
      <c r="K453" s="286"/>
      <c r="L453" s="286"/>
    </row>
    <row r="454" spans="3:12" x14ac:dyDescent="0.2">
      <c r="C454" s="286"/>
      <c r="D454" s="286"/>
      <c r="E454" s="286"/>
      <c r="F454" s="286"/>
      <c r="G454" s="286"/>
      <c r="H454" s="286"/>
      <c r="I454" s="286"/>
      <c r="J454" s="286"/>
      <c r="K454" s="286"/>
      <c r="L454" s="286"/>
    </row>
    <row r="455" spans="3:12" x14ac:dyDescent="0.2">
      <c r="C455" s="286"/>
      <c r="D455" s="286"/>
      <c r="E455" s="286"/>
      <c r="F455" s="286"/>
      <c r="G455" s="286"/>
      <c r="H455" s="286"/>
      <c r="I455" s="286"/>
      <c r="J455" s="286"/>
      <c r="K455" s="286"/>
      <c r="L455" s="286"/>
    </row>
    <row r="456" spans="3:12" x14ac:dyDescent="0.2">
      <c r="C456" s="286"/>
      <c r="D456" s="286"/>
      <c r="E456" s="286"/>
      <c r="F456" s="286"/>
      <c r="G456" s="286"/>
      <c r="H456" s="286"/>
      <c r="I456" s="286"/>
      <c r="J456" s="286"/>
      <c r="K456" s="286"/>
      <c r="L456" s="286"/>
    </row>
    <row r="457" spans="3:12" x14ac:dyDescent="0.2">
      <c r="C457" s="286"/>
      <c r="D457" s="286"/>
      <c r="E457" s="286"/>
      <c r="F457" s="286"/>
      <c r="G457" s="286"/>
      <c r="H457" s="286"/>
      <c r="I457" s="286"/>
      <c r="J457" s="286"/>
      <c r="K457" s="286"/>
      <c r="L457" s="286"/>
    </row>
    <row r="458" spans="3:12" x14ac:dyDescent="0.2">
      <c r="C458" s="286"/>
      <c r="D458" s="286"/>
      <c r="E458" s="286"/>
      <c r="F458" s="286"/>
      <c r="G458" s="286"/>
      <c r="H458" s="286"/>
      <c r="I458" s="286"/>
      <c r="J458" s="286"/>
      <c r="K458" s="286"/>
      <c r="L458" s="286"/>
    </row>
    <row r="459" spans="3:12" x14ac:dyDescent="0.2">
      <c r="C459" s="286"/>
      <c r="D459" s="286"/>
      <c r="E459" s="286"/>
      <c r="F459" s="286"/>
      <c r="G459" s="286"/>
      <c r="H459" s="286"/>
      <c r="I459" s="286"/>
      <c r="J459" s="286"/>
      <c r="K459" s="286"/>
      <c r="L459" s="286"/>
    </row>
    <row r="460" spans="3:12" x14ac:dyDescent="0.2">
      <c r="C460" s="286"/>
      <c r="D460" s="286"/>
      <c r="E460" s="286"/>
      <c r="F460" s="286"/>
      <c r="G460" s="286"/>
      <c r="H460" s="286"/>
      <c r="I460" s="286"/>
      <c r="J460" s="286"/>
      <c r="K460" s="286"/>
      <c r="L460" s="286"/>
    </row>
    <row r="461" spans="3:12" x14ac:dyDescent="0.2">
      <c r="C461" s="286"/>
      <c r="D461" s="286"/>
      <c r="E461" s="286"/>
      <c r="F461" s="286"/>
      <c r="G461" s="286"/>
      <c r="H461" s="286"/>
      <c r="I461" s="286"/>
      <c r="J461" s="286"/>
      <c r="K461" s="286"/>
      <c r="L461" s="286"/>
    </row>
    <row r="462" spans="3:12" x14ac:dyDescent="0.2">
      <c r="C462" s="286"/>
      <c r="D462" s="286"/>
      <c r="E462" s="286"/>
      <c r="F462" s="286"/>
      <c r="G462" s="286"/>
      <c r="H462" s="286"/>
      <c r="I462" s="286"/>
      <c r="J462" s="286"/>
      <c r="K462" s="286"/>
      <c r="L462" s="286"/>
    </row>
    <row r="463" spans="3:12" x14ac:dyDescent="0.2">
      <c r="C463" s="286"/>
      <c r="D463" s="286"/>
      <c r="E463" s="286"/>
      <c r="F463" s="286"/>
      <c r="G463" s="286"/>
      <c r="H463" s="286"/>
      <c r="I463" s="286"/>
      <c r="J463" s="286"/>
      <c r="K463" s="286"/>
      <c r="L463" s="286"/>
    </row>
    <row r="464" spans="3:12" x14ac:dyDescent="0.2">
      <c r="C464" s="286"/>
      <c r="D464" s="286"/>
      <c r="E464" s="286"/>
      <c r="F464" s="286"/>
      <c r="G464" s="286"/>
      <c r="H464" s="286"/>
      <c r="I464" s="286"/>
      <c r="J464" s="286"/>
      <c r="K464" s="286"/>
      <c r="L464" s="286"/>
    </row>
    <row r="465" spans="3:12" x14ac:dyDescent="0.2">
      <c r="C465" s="286"/>
      <c r="D465" s="286"/>
      <c r="E465" s="286"/>
      <c r="F465" s="286"/>
      <c r="G465" s="286"/>
      <c r="H465" s="286"/>
      <c r="I465" s="286"/>
      <c r="J465" s="286"/>
      <c r="K465" s="286"/>
      <c r="L465" s="286"/>
    </row>
    <row r="466" spans="3:12" x14ac:dyDescent="0.2">
      <c r="C466" s="286"/>
      <c r="D466" s="286"/>
      <c r="E466" s="286"/>
      <c r="F466" s="286"/>
      <c r="G466" s="286"/>
      <c r="H466" s="286"/>
      <c r="I466" s="286"/>
      <c r="J466" s="286"/>
      <c r="K466" s="286"/>
      <c r="L466" s="286"/>
    </row>
    <row r="467" spans="3:12" x14ac:dyDescent="0.2">
      <c r="C467" s="286"/>
      <c r="D467" s="286"/>
      <c r="E467" s="286"/>
      <c r="F467" s="286"/>
      <c r="G467" s="286"/>
      <c r="H467" s="286"/>
      <c r="I467" s="286"/>
      <c r="J467" s="286"/>
      <c r="K467" s="286"/>
      <c r="L467" s="286"/>
    </row>
    <row r="468" spans="3:12" x14ac:dyDescent="0.2">
      <c r="C468" s="286"/>
      <c r="D468" s="286"/>
      <c r="E468" s="286"/>
      <c r="F468" s="286"/>
      <c r="G468" s="286"/>
      <c r="H468" s="286"/>
      <c r="I468" s="286"/>
      <c r="J468" s="286"/>
      <c r="K468" s="286"/>
      <c r="L468" s="286"/>
    </row>
    <row r="469" spans="3:12" x14ac:dyDescent="0.2">
      <c r="C469" s="286"/>
      <c r="D469" s="286"/>
      <c r="E469" s="286"/>
      <c r="F469" s="286"/>
      <c r="G469" s="286"/>
      <c r="H469" s="286"/>
      <c r="I469" s="286"/>
      <c r="J469" s="286"/>
      <c r="K469" s="286"/>
      <c r="L469" s="286"/>
    </row>
    <row r="470" spans="3:12" x14ac:dyDescent="0.2">
      <c r="C470" s="286"/>
      <c r="D470" s="286"/>
      <c r="E470" s="286"/>
      <c r="F470" s="286"/>
      <c r="G470" s="286"/>
      <c r="H470" s="286"/>
      <c r="I470" s="286"/>
      <c r="J470" s="286"/>
      <c r="K470" s="286"/>
      <c r="L470" s="286"/>
    </row>
    <row r="471" spans="3:12" x14ac:dyDescent="0.2">
      <c r="C471" s="286"/>
      <c r="D471" s="286"/>
      <c r="E471" s="286"/>
      <c r="F471" s="286"/>
      <c r="G471" s="286"/>
      <c r="H471" s="286"/>
      <c r="I471" s="286"/>
      <c r="J471" s="286"/>
      <c r="K471" s="286"/>
      <c r="L471" s="286"/>
    </row>
    <row r="472" spans="3:12" x14ac:dyDescent="0.2">
      <c r="C472" s="286"/>
      <c r="D472" s="286"/>
      <c r="E472" s="286"/>
      <c r="F472" s="286"/>
      <c r="G472" s="286"/>
      <c r="H472" s="286"/>
      <c r="I472" s="286"/>
      <c r="J472" s="286"/>
      <c r="K472" s="286"/>
      <c r="L472" s="286"/>
    </row>
    <row r="473" spans="3:12" x14ac:dyDescent="0.2">
      <c r="C473" s="286"/>
      <c r="D473" s="286"/>
      <c r="E473" s="286"/>
      <c r="F473" s="286"/>
      <c r="G473" s="286"/>
      <c r="H473" s="286"/>
      <c r="I473" s="286"/>
      <c r="J473" s="286"/>
      <c r="K473" s="286"/>
      <c r="L473" s="286"/>
    </row>
    <row r="474" spans="3:12" x14ac:dyDescent="0.2">
      <c r="C474" s="286"/>
      <c r="D474" s="286"/>
      <c r="E474" s="286"/>
      <c r="F474" s="286"/>
      <c r="G474" s="286"/>
      <c r="H474" s="286"/>
      <c r="I474" s="286"/>
      <c r="J474" s="286"/>
      <c r="K474" s="286"/>
      <c r="L474" s="286"/>
    </row>
    <row r="475" spans="3:12" x14ac:dyDescent="0.2">
      <c r="C475" s="286"/>
      <c r="D475" s="286"/>
      <c r="E475" s="286"/>
      <c r="F475" s="286"/>
      <c r="G475" s="286"/>
      <c r="H475" s="286"/>
      <c r="I475" s="286"/>
      <c r="J475" s="286"/>
      <c r="K475" s="286"/>
      <c r="L475" s="286"/>
    </row>
    <row r="476" spans="3:12" x14ac:dyDescent="0.2">
      <c r="C476" s="286"/>
      <c r="D476" s="286"/>
      <c r="E476" s="286"/>
      <c r="F476" s="286"/>
      <c r="G476" s="286"/>
      <c r="H476" s="286"/>
      <c r="I476" s="286"/>
      <c r="J476" s="286"/>
      <c r="K476" s="286"/>
      <c r="L476" s="286"/>
    </row>
    <row r="477" spans="3:12" x14ac:dyDescent="0.2">
      <c r="C477" s="286"/>
      <c r="D477" s="286"/>
      <c r="E477" s="286"/>
      <c r="F477" s="286"/>
      <c r="G477" s="286"/>
      <c r="H477" s="286"/>
      <c r="I477" s="286"/>
      <c r="J477" s="286"/>
      <c r="K477" s="286"/>
      <c r="L477" s="286"/>
    </row>
    <row r="478" spans="3:12" x14ac:dyDescent="0.2">
      <c r="C478" s="286"/>
      <c r="D478" s="286"/>
      <c r="E478" s="286"/>
      <c r="F478" s="286"/>
      <c r="G478" s="286"/>
      <c r="H478" s="286"/>
      <c r="I478" s="286"/>
      <c r="J478" s="286"/>
      <c r="K478" s="286"/>
      <c r="L478" s="286"/>
    </row>
    <row r="479" spans="3:12" x14ac:dyDescent="0.2">
      <c r="C479" s="286"/>
      <c r="D479" s="286"/>
      <c r="E479" s="286"/>
      <c r="F479" s="286"/>
      <c r="G479" s="286"/>
      <c r="H479" s="286"/>
      <c r="I479" s="286"/>
      <c r="J479" s="286"/>
      <c r="K479" s="286"/>
      <c r="L479" s="286"/>
    </row>
    <row r="480" spans="3:12" x14ac:dyDescent="0.2">
      <c r="C480" s="286"/>
      <c r="D480" s="286"/>
      <c r="E480" s="286"/>
      <c r="F480" s="286"/>
      <c r="G480" s="286"/>
      <c r="H480" s="286"/>
      <c r="I480" s="286"/>
      <c r="J480" s="286"/>
      <c r="K480" s="286"/>
      <c r="L480" s="286"/>
    </row>
    <row r="481" spans="3:12" x14ac:dyDescent="0.2">
      <c r="C481" s="286"/>
      <c r="D481" s="286"/>
      <c r="E481" s="286"/>
      <c r="F481" s="286"/>
      <c r="G481" s="286"/>
      <c r="H481" s="286"/>
      <c r="I481" s="286"/>
      <c r="J481" s="286"/>
      <c r="K481" s="286"/>
      <c r="L481" s="286"/>
    </row>
    <row r="482" spans="3:12" x14ac:dyDescent="0.2">
      <c r="C482" s="286"/>
      <c r="D482" s="286"/>
      <c r="E482" s="286"/>
      <c r="F482" s="286"/>
      <c r="G482" s="286"/>
      <c r="H482" s="286"/>
      <c r="I482" s="286"/>
      <c r="J482" s="286"/>
      <c r="K482" s="286"/>
      <c r="L482" s="286"/>
    </row>
    <row r="483" spans="3:12" x14ac:dyDescent="0.2">
      <c r="C483" s="286"/>
      <c r="D483" s="286"/>
      <c r="E483" s="286"/>
      <c r="F483" s="286"/>
      <c r="G483" s="286"/>
      <c r="H483" s="286"/>
      <c r="I483" s="286"/>
      <c r="J483" s="286"/>
      <c r="K483" s="286"/>
      <c r="L483" s="286"/>
    </row>
    <row r="484" spans="3:12" x14ac:dyDescent="0.2">
      <c r="C484" s="286"/>
      <c r="D484" s="286"/>
      <c r="E484" s="286"/>
      <c r="F484" s="286"/>
      <c r="G484" s="286"/>
      <c r="H484" s="286"/>
      <c r="I484" s="286"/>
      <c r="J484" s="286"/>
      <c r="K484" s="286"/>
      <c r="L484" s="286"/>
    </row>
    <row r="485" spans="3:12" x14ac:dyDescent="0.2">
      <c r="C485" s="286"/>
      <c r="D485" s="286"/>
      <c r="E485" s="286"/>
      <c r="F485" s="286"/>
      <c r="G485" s="286"/>
      <c r="H485" s="286"/>
      <c r="I485" s="286"/>
      <c r="J485" s="286"/>
      <c r="K485" s="286"/>
      <c r="L485" s="286"/>
    </row>
    <row r="486" spans="3:12" x14ac:dyDescent="0.2">
      <c r="C486" s="286"/>
      <c r="D486" s="286"/>
      <c r="E486" s="286"/>
      <c r="F486" s="286"/>
      <c r="G486" s="286"/>
      <c r="H486" s="286"/>
      <c r="I486" s="286"/>
      <c r="J486" s="286"/>
      <c r="K486" s="286"/>
      <c r="L486" s="286"/>
    </row>
    <row r="487" spans="3:12" x14ac:dyDescent="0.2">
      <c r="C487" s="286"/>
      <c r="D487" s="286"/>
      <c r="E487" s="286"/>
      <c r="F487" s="286"/>
      <c r="G487" s="286"/>
      <c r="H487" s="286"/>
      <c r="I487" s="286"/>
      <c r="J487" s="286"/>
      <c r="K487" s="286"/>
      <c r="L487" s="286"/>
    </row>
    <row r="488" spans="3:12" x14ac:dyDescent="0.2">
      <c r="C488" s="286"/>
      <c r="D488" s="286"/>
      <c r="E488" s="286"/>
      <c r="F488" s="286"/>
      <c r="G488" s="286"/>
      <c r="H488" s="286"/>
      <c r="I488" s="286"/>
      <c r="J488" s="286"/>
      <c r="K488" s="286"/>
      <c r="L488" s="286"/>
    </row>
    <row r="489" spans="3:12" x14ac:dyDescent="0.2">
      <c r="C489" s="286"/>
      <c r="D489" s="286"/>
      <c r="E489" s="286"/>
      <c r="F489" s="286"/>
      <c r="G489" s="286"/>
      <c r="H489" s="286"/>
      <c r="I489" s="286"/>
      <c r="J489" s="286"/>
      <c r="K489" s="286"/>
      <c r="L489" s="286"/>
    </row>
    <row r="490" spans="3:12" x14ac:dyDescent="0.2">
      <c r="C490" s="286"/>
      <c r="D490" s="286"/>
      <c r="E490" s="286"/>
      <c r="F490" s="286"/>
      <c r="G490" s="286"/>
      <c r="H490" s="286"/>
      <c r="I490" s="286"/>
      <c r="J490" s="286"/>
      <c r="K490" s="286"/>
      <c r="L490" s="286"/>
    </row>
    <row r="491" spans="3:12" x14ac:dyDescent="0.2">
      <c r="C491" s="286"/>
      <c r="D491" s="286"/>
      <c r="E491" s="286"/>
      <c r="F491" s="286"/>
      <c r="G491" s="286"/>
      <c r="H491" s="286"/>
      <c r="I491" s="286"/>
      <c r="J491" s="286"/>
      <c r="K491" s="286"/>
      <c r="L491" s="286"/>
    </row>
  </sheetData>
  <sheetProtection formatCells="0" formatColumns="0" formatRows="0" insertColumns="0" insertRows="0" insertHyperlinks="0" deleteColumns="0" deleteRows="0" sort="0" autoFilter="0" pivotTables="0"/>
  <mergeCells count="4">
    <mergeCell ref="A1:L1"/>
    <mergeCell ref="A2:L2"/>
    <mergeCell ref="A3:L3"/>
    <mergeCell ref="A4:L4"/>
  </mergeCells>
  <dataValidations count="1">
    <dataValidation type="list" allowBlank="1" showInputMessage="1" showErrorMessage="1" sqref="D7:D34" xr:uid="{00000000-0002-0000-0500-000000000000}">
      <formula1>"Goods,Non-Consulting Services,Works, Consulting Services (Professional Firms), Consulting Services (Individual Consultants)"</formula1>
    </dataValidation>
  </dataValidations>
  <pageMargins left="0.7" right="0.7" top="0.75" bottom="0.75" header="0.3" footer="0.3"/>
  <pageSetup paperSize="9" scale="60"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4E8B4-6006-49F6-B00D-A74915631EFB}">
  <sheetPr>
    <tabColor theme="4" tint="-0.249977111117893"/>
    <pageSetUpPr fitToPage="1"/>
  </sheetPr>
  <dimension ref="A1:AN494"/>
  <sheetViews>
    <sheetView tabSelected="1" topLeftCell="A30" zoomScale="80" zoomScaleNormal="80" workbookViewId="0">
      <selection activeCell="J36" sqref="J36"/>
    </sheetView>
  </sheetViews>
  <sheetFormatPr defaultColWidth="8.85546875" defaultRowHeight="14.25" x14ac:dyDescent="0.2"/>
  <cols>
    <col min="1" max="1" width="5.85546875" style="16" customWidth="1"/>
    <col min="2" max="2" width="27.140625" style="16" customWidth="1"/>
    <col min="3" max="3" width="26.7109375" style="16" customWidth="1"/>
    <col min="4" max="4" width="26.5703125" style="16" customWidth="1"/>
    <col min="5" max="5" width="19.42578125" style="16" customWidth="1"/>
    <col min="6" max="6" width="26" style="16" customWidth="1"/>
    <col min="7" max="7" width="46" style="16" customWidth="1"/>
    <col min="8" max="8" width="36.42578125" style="16" bestFit="1" customWidth="1"/>
    <col min="9" max="9" width="44" style="16" customWidth="1"/>
    <col min="10" max="10" width="42.140625" style="16" customWidth="1"/>
    <col min="11" max="11" width="27.85546875" style="16" customWidth="1"/>
    <col min="12" max="12" width="49.28515625" style="16" customWidth="1"/>
    <col min="13" max="35" width="8.85546875" style="286"/>
    <col min="36" max="16384" width="8.85546875" style="16"/>
  </cols>
  <sheetData>
    <row r="1" spans="1:35" ht="15" customHeight="1" x14ac:dyDescent="0.2">
      <c r="A1" s="354" t="s">
        <v>168</v>
      </c>
      <c r="B1" s="354"/>
      <c r="C1" s="354"/>
      <c r="D1" s="354"/>
      <c r="E1" s="354"/>
      <c r="F1" s="354"/>
      <c r="G1" s="354"/>
      <c r="H1" s="354"/>
      <c r="I1" s="354"/>
      <c r="J1" s="354"/>
      <c r="K1" s="354"/>
      <c r="L1" s="354"/>
    </row>
    <row r="2" spans="1:35" ht="19.5" customHeight="1" x14ac:dyDescent="0.2">
      <c r="A2" s="355" t="s">
        <v>167</v>
      </c>
      <c r="B2" s="355"/>
      <c r="C2" s="355"/>
      <c r="D2" s="355"/>
      <c r="E2" s="355"/>
      <c r="F2" s="355"/>
      <c r="G2" s="355"/>
      <c r="H2" s="355"/>
      <c r="I2" s="355"/>
      <c r="J2" s="355"/>
      <c r="K2" s="355"/>
      <c r="L2" s="355"/>
    </row>
    <row r="3" spans="1:35" s="353" customFormat="1" ht="15.75" customHeight="1" x14ac:dyDescent="0.25">
      <c r="A3" s="354" t="s">
        <v>166</v>
      </c>
      <c r="B3" s="354"/>
      <c r="C3" s="354"/>
      <c r="D3" s="354"/>
      <c r="E3" s="354"/>
      <c r="F3" s="354"/>
      <c r="G3" s="354"/>
      <c r="H3" s="354"/>
      <c r="I3" s="354"/>
      <c r="J3" s="354"/>
      <c r="K3" s="354"/>
      <c r="L3" s="354"/>
    </row>
    <row r="4" spans="1:35" ht="14.25" customHeight="1" x14ac:dyDescent="0.2">
      <c r="A4" s="352" t="s">
        <v>165</v>
      </c>
      <c r="B4" s="352"/>
      <c r="C4" s="352"/>
      <c r="D4" s="352"/>
      <c r="E4" s="352"/>
      <c r="F4" s="352"/>
      <c r="G4" s="352"/>
      <c r="H4" s="352"/>
      <c r="I4" s="352"/>
      <c r="J4" s="352"/>
      <c r="K4" s="352"/>
      <c r="L4" s="352"/>
    </row>
    <row r="5" spans="1:35" ht="62.1" customHeight="1" x14ac:dyDescent="0.2">
      <c r="A5" s="351"/>
      <c r="B5" s="351"/>
      <c r="C5" s="351"/>
      <c r="D5" s="351"/>
      <c r="E5" s="351"/>
      <c r="F5" s="351"/>
      <c r="G5" s="351"/>
      <c r="H5" s="351"/>
      <c r="I5" s="351"/>
      <c r="J5" s="351"/>
      <c r="K5" s="351"/>
      <c r="L5" s="351"/>
    </row>
    <row r="6" spans="1:35" ht="55.5" customHeight="1" thickBot="1" x14ac:dyDescent="0.25">
      <c r="A6" s="348" t="s">
        <v>164</v>
      </c>
      <c r="B6" s="348" t="s">
        <v>163</v>
      </c>
      <c r="C6" s="349" t="s">
        <v>162</v>
      </c>
      <c r="D6" s="348" t="s">
        <v>161</v>
      </c>
      <c r="E6" s="349" t="s">
        <v>160</v>
      </c>
      <c r="F6" s="349" t="s">
        <v>159</v>
      </c>
      <c r="G6" s="348" t="s">
        <v>158</v>
      </c>
      <c r="H6" s="350" t="s">
        <v>157</v>
      </c>
      <c r="I6" s="349" t="s">
        <v>156</v>
      </c>
      <c r="J6" s="348" t="s">
        <v>155</v>
      </c>
      <c r="K6" s="348" t="s">
        <v>154</v>
      </c>
      <c r="L6" s="348" t="s">
        <v>54</v>
      </c>
    </row>
    <row r="7" spans="1:35" s="332" customFormat="1" ht="264.75" thickBot="1" x14ac:dyDescent="0.25">
      <c r="A7" s="366">
        <v>1</v>
      </c>
      <c r="B7" s="365" t="s">
        <v>128</v>
      </c>
      <c r="C7" s="363" t="str">
        <f>Table3[[#This Row],[Item Description ]]</f>
        <v>National technical consultants to support CCA mainstreaming activities, complement the work of firms in integrating the CCA into methodologies/analysis, and facilitate the dialogue with development partners in Serbia in aligning the project outputs and results with the SDGs, UN Development Partnership Framework for Serbia, NDC, etc. as well as policy dialogue at national and sub-national levels.  Consultants will also provide policy analysis and technical input to align the project with other adaptation related initiatives supported by UNDP, UN Agencies and other development partners in Serbia. Estimated to 580 days, USD 250/day</v>
      </c>
      <c r="D7" s="363" t="str">
        <f>Table3[[#This Row],[Category ]]</f>
        <v>Consulting Services (Individual Consultants)</v>
      </c>
      <c r="E7" s="363">
        <f>Table3[[#This Row],[Estimated Cost (US$)]]</f>
        <v>145000</v>
      </c>
      <c r="F7" s="363">
        <f>Table3[[#This Row],[Current Estimated Cost (please indicate latest estimated/actual cost) ]]</f>
        <v>0</v>
      </c>
      <c r="G7" s="363" t="str">
        <f>Table3[[#This Row],[Procurement Method (e.g. open, limited RFP,ITB,RFQ) ]]</f>
        <v xml:space="preserve">Competitive procurement </v>
      </c>
      <c r="H7" s="363" t="str">
        <f>Table3[[#This Row],[Thresholds  as per applicable procurement policy
(Min-Max monetary value for which indicated procurement method must be used)]]</f>
        <v>5000 to 149999</v>
      </c>
      <c r="I7" s="363" t="str">
        <f>Table3[[#This Row],[Name of Entity executing Procurement (DP/EE, etc.) ]]</f>
        <v>DP</v>
      </c>
      <c r="J7" s="364" t="str">
        <f>Table3[[#This Row],[Date of initiating procurement (Tender Issuence) ]]</f>
        <v>Y1/Q1</v>
      </c>
      <c r="K7" s="364" t="str">
        <f>Table3[[#This Row],[Estimated contract start date]]</f>
        <v>Y1/Q1</v>
      </c>
      <c r="L7" s="363">
        <f>Table3[[#This Row],[Remarks]]</f>
        <v>0</v>
      </c>
      <c r="M7" s="333"/>
      <c r="N7" s="333"/>
      <c r="O7" s="333"/>
      <c r="P7" s="333"/>
      <c r="Q7" s="333"/>
      <c r="R7" s="333"/>
      <c r="S7" s="333"/>
      <c r="T7" s="333"/>
      <c r="U7" s="333"/>
      <c r="V7" s="333"/>
      <c r="W7" s="333"/>
      <c r="X7" s="333"/>
      <c r="Y7" s="333"/>
      <c r="Z7" s="333"/>
      <c r="AA7" s="333"/>
      <c r="AB7" s="333"/>
      <c r="AC7" s="333"/>
      <c r="AD7" s="333"/>
      <c r="AE7" s="333"/>
      <c r="AF7" s="333"/>
      <c r="AG7" s="333"/>
      <c r="AH7" s="333"/>
      <c r="AI7" s="333"/>
    </row>
    <row r="8" spans="1:35" s="332" customFormat="1" ht="264" customHeight="1" x14ac:dyDescent="0.2">
      <c r="A8" s="359">
        <v>1</v>
      </c>
      <c r="B8" s="358" t="s">
        <v>119</v>
      </c>
      <c r="C8" s="363" t="s">
        <v>153</v>
      </c>
      <c r="D8" s="363" t="s">
        <v>132</v>
      </c>
      <c r="E8" s="396">
        <v>75000</v>
      </c>
      <c r="F8" s="395"/>
      <c r="G8" s="319" t="s">
        <v>131</v>
      </c>
      <c r="H8" s="319" t="s">
        <v>152</v>
      </c>
      <c r="I8" s="317" t="s">
        <v>123</v>
      </c>
      <c r="J8" s="316" t="s">
        <v>136</v>
      </c>
      <c r="K8" s="316" t="s">
        <v>136</v>
      </c>
      <c r="L8" s="315"/>
      <c r="M8" s="333"/>
      <c r="N8" s="333"/>
      <c r="O8" s="333"/>
      <c r="P8" s="333"/>
      <c r="Q8" s="333"/>
      <c r="R8" s="333"/>
      <c r="S8" s="333"/>
      <c r="T8" s="333"/>
      <c r="U8" s="333"/>
      <c r="V8" s="333"/>
      <c r="W8" s="333"/>
      <c r="X8" s="333"/>
      <c r="Y8" s="333"/>
      <c r="Z8" s="333"/>
      <c r="AA8" s="333"/>
      <c r="AB8" s="333"/>
      <c r="AC8" s="333"/>
      <c r="AD8" s="333"/>
      <c r="AE8" s="333"/>
      <c r="AF8" s="333"/>
      <c r="AG8" s="333"/>
      <c r="AH8" s="333"/>
      <c r="AI8" s="333"/>
    </row>
    <row r="9" spans="1:35" s="332" customFormat="1" ht="15" thickBot="1" x14ac:dyDescent="0.25">
      <c r="A9" s="394">
        <v>1</v>
      </c>
      <c r="B9" s="393" t="s">
        <v>118</v>
      </c>
      <c r="C9" s="390"/>
      <c r="D9" s="392"/>
      <c r="E9" s="397"/>
      <c r="F9" s="391"/>
      <c r="G9" s="390"/>
      <c r="H9" s="390"/>
      <c r="I9" s="389"/>
      <c r="J9" s="388"/>
      <c r="K9" s="388"/>
      <c r="L9" s="387"/>
      <c r="M9" s="333"/>
      <c r="N9" s="333"/>
      <c r="O9" s="333"/>
      <c r="P9" s="333"/>
      <c r="Q9" s="333"/>
      <c r="R9" s="333"/>
      <c r="S9" s="333"/>
      <c r="T9" s="333"/>
      <c r="U9" s="333"/>
      <c r="V9" s="333"/>
      <c r="W9" s="333"/>
      <c r="X9" s="333"/>
      <c r="Y9" s="333"/>
      <c r="Z9" s="333"/>
      <c r="AA9" s="333"/>
      <c r="AB9" s="333"/>
      <c r="AC9" s="333"/>
      <c r="AD9" s="333"/>
      <c r="AE9" s="333"/>
      <c r="AF9" s="333"/>
      <c r="AG9" s="333"/>
      <c r="AH9" s="333"/>
      <c r="AI9" s="333"/>
    </row>
    <row r="10" spans="1:35" s="332" customFormat="1" ht="120.75" thickBot="1" x14ac:dyDescent="0.25">
      <c r="A10" s="366">
        <v>2</v>
      </c>
      <c r="B10" s="365" t="s">
        <v>128</v>
      </c>
      <c r="C10" s="363" t="str">
        <f>Table3[[#This Row],[Item Description ]]</f>
        <v>1 (or more) international consultant(s) to ensure Q/A &amp; Q/C of the process of CCA mainstreaming, ensure guidance and propose recommendations for the CCA integration into methodologies to be initiated or drafted through this project. Estimated to 40 days, USD 500/day.</v>
      </c>
      <c r="D10" s="363" t="str">
        <f>Table3[[#This Row],[Category ]]</f>
        <v>Consulting Services (Individual Consultants)</v>
      </c>
      <c r="E10" s="363">
        <f>Table3[[#This Row],[Estimated Cost (US$)]]</f>
        <v>20000</v>
      </c>
      <c r="F10" s="363">
        <f>Table3[[#This Row],[Current Estimated Cost (please indicate latest estimated/actual cost) ]]</f>
        <v>0</v>
      </c>
      <c r="G10" s="363" t="str">
        <f>Table3[[#This Row],[Procurement Method (e.g. open, limited RFP,ITB,RFQ) ]]</f>
        <v xml:space="preserve">Competitive procurement </v>
      </c>
      <c r="H10" s="363" t="str">
        <f>Table3[[#This Row],[Thresholds  as per applicable procurement policy
(Min-Max monetary value for which indicated procurement method must be used)]]</f>
        <v>5000-149,999</v>
      </c>
      <c r="I10" s="363" t="str">
        <f>Table3[[#This Row],[Name of Entity executing Procurement (DP/EE, etc.) ]]</f>
        <v>DP</v>
      </c>
      <c r="J10" s="364" t="str">
        <f>Table3[[#This Row],[Date of initiating procurement (Tender Issuence) ]]</f>
        <v>Y1/Q2</v>
      </c>
      <c r="K10" s="364" t="str">
        <f>Table3[[#This Row],[Estimated contract start date]]</f>
        <v>Y1/Q2</v>
      </c>
      <c r="L10" s="363">
        <f>Table3[[#This Row],[Remarks]]</f>
        <v>0</v>
      </c>
      <c r="M10" s="333"/>
      <c r="N10" s="333"/>
      <c r="O10" s="333"/>
      <c r="P10" s="333"/>
      <c r="Q10" s="333"/>
      <c r="R10" s="333"/>
      <c r="S10" s="333"/>
      <c r="T10" s="333"/>
      <c r="U10" s="333"/>
      <c r="V10" s="333"/>
      <c r="W10" s="333"/>
      <c r="X10" s="333"/>
      <c r="Y10" s="333"/>
      <c r="Z10" s="333"/>
      <c r="AA10" s="333"/>
      <c r="AB10" s="333"/>
      <c r="AC10" s="333"/>
      <c r="AD10" s="333"/>
      <c r="AE10" s="333"/>
      <c r="AF10" s="333"/>
      <c r="AG10" s="333"/>
      <c r="AH10" s="333"/>
      <c r="AI10" s="333"/>
    </row>
    <row r="11" spans="1:35" s="332" customFormat="1" ht="120.75" thickBot="1" x14ac:dyDescent="0.25">
      <c r="A11" s="370">
        <v>2</v>
      </c>
      <c r="B11" s="369" t="s">
        <v>119</v>
      </c>
      <c r="C11" s="385" t="s">
        <v>151</v>
      </c>
      <c r="D11" s="385" t="s">
        <v>132</v>
      </c>
      <c r="E11" s="398">
        <v>20000</v>
      </c>
      <c r="F11" s="386">
        <v>0</v>
      </c>
      <c r="G11" s="384" t="s">
        <v>173</v>
      </c>
      <c r="H11" s="385" t="s">
        <v>172</v>
      </c>
      <c r="I11" s="384" t="s">
        <v>123</v>
      </c>
      <c r="J11" s="383" t="s">
        <v>176</v>
      </c>
      <c r="K11" s="383" t="s">
        <v>176</v>
      </c>
      <c r="L11" s="382"/>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3"/>
    </row>
    <row r="12" spans="1:35" s="332" customFormat="1" x14ac:dyDescent="0.2">
      <c r="A12" s="370">
        <v>2</v>
      </c>
      <c r="B12" s="358" t="s">
        <v>169</v>
      </c>
      <c r="C12" s="385"/>
      <c r="D12" s="385"/>
      <c r="E12" s="398"/>
      <c r="F12" s="386"/>
      <c r="G12" s="384"/>
      <c r="H12" s="385"/>
      <c r="I12" s="384"/>
      <c r="J12" s="383"/>
      <c r="K12" s="383"/>
      <c r="L12" s="382"/>
      <c r="M12" s="333"/>
      <c r="N12" s="333"/>
      <c r="O12" s="333"/>
      <c r="P12" s="333"/>
      <c r="Q12" s="333"/>
      <c r="R12" s="333"/>
      <c r="S12" s="333"/>
      <c r="T12" s="333"/>
      <c r="U12" s="333"/>
      <c r="V12" s="333"/>
      <c r="W12" s="333"/>
      <c r="X12" s="333"/>
      <c r="Y12" s="333"/>
      <c r="Z12" s="333"/>
      <c r="AA12" s="333"/>
      <c r="AB12" s="333"/>
      <c r="AC12" s="333"/>
      <c r="AD12" s="333"/>
      <c r="AE12" s="333"/>
      <c r="AF12" s="333"/>
      <c r="AG12" s="333"/>
      <c r="AH12" s="333"/>
      <c r="AI12" s="333"/>
    </row>
    <row r="13" spans="1:35" s="332" customFormat="1" ht="15" thickBot="1" x14ac:dyDescent="0.25">
      <c r="A13" s="381">
        <v>2</v>
      </c>
      <c r="B13" s="380" t="s">
        <v>118</v>
      </c>
      <c r="C13" s="379"/>
      <c r="D13" s="311"/>
      <c r="E13" s="399"/>
      <c r="F13" s="378"/>
      <c r="G13" s="377"/>
      <c r="H13" s="377"/>
      <c r="I13" s="377"/>
      <c r="J13" s="376"/>
      <c r="K13" s="376"/>
      <c r="L13" s="375"/>
      <c r="M13" s="333"/>
      <c r="N13" s="333"/>
      <c r="O13" s="333"/>
      <c r="P13" s="333"/>
      <c r="Q13" s="333"/>
      <c r="R13" s="333"/>
      <c r="S13" s="333"/>
      <c r="T13" s="333"/>
      <c r="U13" s="333"/>
      <c r="V13" s="333"/>
      <c r="W13" s="333"/>
      <c r="X13" s="333"/>
      <c r="Y13" s="333"/>
      <c r="Z13" s="333"/>
      <c r="AA13" s="333"/>
      <c r="AB13" s="333"/>
      <c r="AC13" s="333"/>
      <c r="AD13" s="333"/>
      <c r="AE13" s="333"/>
      <c r="AF13" s="333"/>
      <c r="AG13" s="333"/>
      <c r="AH13" s="333"/>
      <c r="AI13" s="333"/>
    </row>
    <row r="14" spans="1:35" s="332" customFormat="1" ht="409.5" x14ac:dyDescent="0.2">
      <c r="A14" s="374">
        <v>3</v>
      </c>
      <c r="B14" s="373" t="s">
        <v>128</v>
      </c>
      <c r="C14" s="371" t="str">
        <f>'6.2 Procurement Plan'!C13</f>
        <v>Hiring of individual consultants to assist the development of methodologies and/or reports setting basis for nine methodologies (Methodology for the assessment of losses, damage and needs from hazards; Methodology for development and content of disaster risk assessment and plan for protection and rescue; Methodology for monitoring of drought as a multidimensional climate hazard relevant for various sectors, considering its impact and duration; Methodology for zoning of fruit growing areas considering climate change; Methodology for zoning viticulture areas considering climate change; Methodology for monitoring the condition and vulnerability of species, habitats and ecosystems with proposed measures for adaptation to climate change; Report on introduction of climate change adaptation aspects in the Nature protection program; Report on the methodology for the analysis of impact of climate change on the distribution of heating and cooling degree days in reported and projected climate change; Report on the methodology for short and long-term forecasting of heating and cooling degree days). Estimated 1200 working days, fee $250/day.</v>
      </c>
      <c r="D14" s="371" t="str">
        <f>'6.2 Procurement Plan'!D13</f>
        <v>Consulting Services (Individual Consultants)</v>
      </c>
      <c r="E14" s="371">
        <f>'6.2 Procurement Plan'!E13</f>
        <v>320000</v>
      </c>
      <c r="F14" s="371">
        <f>'6.2 Procurement Plan'!F13</f>
        <v>0</v>
      </c>
      <c r="G14" s="371" t="str">
        <f>'6.2 Procurement Plan'!G13</f>
        <v xml:space="preserve">Competitive procurement </v>
      </c>
      <c r="H14" s="371" t="str">
        <f>'6.2 Procurement Plan'!H13</f>
        <v>150,000 and above</v>
      </c>
      <c r="I14" s="371" t="str">
        <f>'6.2 Procurement Plan'!I13</f>
        <v>DP</v>
      </c>
      <c r="J14" s="372" t="str">
        <f>'6.2 Procurement Plan'!J13</f>
        <v>Y1/Q2</v>
      </c>
      <c r="K14" s="372" t="str">
        <f>'6.2 Procurement Plan'!K13</f>
        <v>Y1/Q2</v>
      </c>
      <c r="L14" s="371">
        <f>'6.2 Procurement Plan'!L13</f>
        <v>0</v>
      </c>
      <c r="M14" s="333"/>
      <c r="N14" s="333"/>
      <c r="O14" s="333"/>
      <c r="P14" s="333"/>
      <c r="Q14" s="333"/>
      <c r="R14" s="333"/>
      <c r="S14" s="333"/>
      <c r="T14" s="333"/>
      <c r="U14" s="333"/>
      <c r="V14" s="333"/>
      <c r="W14" s="333"/>
      <c r="X14" s="333"/>
      <c r="Y14" s="333"/>
      <c r="Z14" s="333"/>
      <c r="AA14" s="333"/>
      <c r="AB14" s="333"/>
      <c r="AC14" s="333"/>
      <c r="AD14" s="333"/>
      <c r="AE14" s="333"/>
      <c r="AF14" s="333"/>
      <c r="AG14" s="333"/>
      <c r="AH14" s="333"/>
      <c r="AI14" s="333"/>
    </row>
    <row r="15" spans="1:35" s="332" customFormat="1" ht="409.5" x14ac:dyDescent="0.2">
      <c r="A15" s="370">
        <v>3</v>
      </c>
      <c r="B15" s="369" t="s">
        <v>119</v>
      </c>
      <c r="C15" s="301" t="s">
        <v>149</v>
      </c>
      <c r="D15" s="301" t="s">
        <v>132</v>
      </c>
      <c r="E15" s="400">
        <v>175000</v>
      </c>
      <c r="F15" s="341"/>
      <c r="G15" s="371" t="s">
        <v>171</v>
      </c>
      <c r="H15" s="371" t="s">
        <v>172</v>
      </c>
      <c r="I15" s="371" t="s">
        <v>123</v>
      </c>
      <c r="J15" s="316" t="s">
        <v>136</v>
      </c>
      <c r="K15" s="316" t="s">
        <v>136</v>
      </c>
      <c r="L15" s="371">
        <f>'6.2 Procurement Plan'!L14</f>
        <v>0</v>
      </c>
      <c r="M15" s="333"/>
      <c r="N15" s="333"/>
      <c r="O15" s="333"/>
      <c r="P15" s="333"/>
      <c r="Q15" s="333"/>
      <c r="R15" s="333"/>
      <c r="S15" s="333"/>
      <c r="T15" s="333"/>
      <c r="U15" s="333"/>
      <c r="V15" s="333"/>
      <c r="W15" s="333"/>
      <c r="X15" s="333"/>
      <c r="Y15" s="333"/>
      <c r="Z15" s="333"/>
      <c r="AA15" s="333"/>
      <c r="AB15" s="333"/>
      <c r="AC15" s="333"/>
      <c r="AD15" s="333"/>
      <c r="AE15" s="333"/>
      <c r="AF15" s="333"/>
      <c r="AG15" s="333"/>
      <c r="AH15" s="333"/>
      <c r="AI15" s="333"/>
    </row>
    <row r="16" spans="1:35" s="332" customFormat="1" ht="15" thickBot="1" x14ac:dyDescent="0.25">
      <c r="A16" s="368">
        <v>3</v>
      </c>
      <c r="B16" s="367" t="s">
        <v>118</v>
      </c>
      <c r="C16" s="311"/>
      <c r="D16" s="311"/>
      <c r="E16" s="401"/>
      <c r="F16" s="336"/>
      <c r="G16" s="334"/>
      <c r="H16" s="334"/>
      <c r="I16" s="334"/>
      <c r="J16" s="306"/>
      <c r="K16" s="306"/>
      <c r="L16" s="305"/>
      <c r="M16" s="333"/>
      <c r="N16" s="333"/>
      <c r="O16" s="333"/>
      <c r="P16" s="333"/>
      <c r="Q16" s="333"/>
      <c r="R16" s="333"/>
      <c r="S16" s="333"/>
      <c r="T16" s="333"/>
      <c r="U16" s="333"/>
      <c r="V16" s="333"/>
      <c r="W16" s="333"/>
      <c r="X16" s="333"/>
      <c r="Y16" s="333"/>
      <c r="Z16" s="333"/>
      <c r="AA16" s="333"/>
      <c r="AB16" s="333"/>
      <c r="AC16" s="333"/>
      <c r="AD16" s="333"/>
      <c r="AE16" s="333"/>
      <c r="AF16" s="333"/>
      <c r="AG16" s="333"/>
      <c r="AH16" s="333"/>
      <c r="AI16" s="333"/>
    </row>
    <row r="17" spans="1:12" ht="33.75" customHeight="1" x14ac:dyDescent="0.2">
      <c r="A17" s="366">
        <v>4</v>
      </c>
      <c r="B17" s="365" t="s">
        <v>128</v>
      </c>
      <c r="C17" s="363" t="str">
        <f>'6.2 Procurement Plan'!C16</f>
        <v xml:space="preserve">Hiring of local or international firm(s) to provide integrated services related to: maintenance and update of the Digital Climate Atlas, ToR for development of the Study on the needs for artificial water reservoirs and capacities for collection and storage of atmospheric water for irrigation purposes; Training module on climate-sensitive budgetary planning, CCA investment and progress measurement; Training module on nationally and internationally financing mechanisms available; Draft Concept Notes for two pilot investment projects; Proposal for establishment of funding mechanism. There may be synergies between available firms that will reduce the number of contracts – will be assessed during the procurement process. </v>
      </c>
      <c r="D17" s="363" t="str">
        <f>'6.2 Procurement Plan'!D16</f>
        <v>Consulting Services (Professional Firms)</v>
      </c>
      <c r="E17" s="363">
        <f>'6.2 Procurement Plan'!E16</f>
        <v>225000</v>
      </c>
      <c r="F17" s="363">
        <f>'6.2 Procurement Plan'!F16</f>
        <v>0</v>
      </c>
      <c r="G17" s="363" t="str">
        <f>'6.2 Procurement Plan'!G16</f>
        <v>Open - RFP</v>
      </c>
      <c r="H17" s="363" t="str">
        <f>'6.2 Procurement Plan'!H16</f>
        <v>150,000 and above</v>
      </c>
      <c r="I17" s="363" t="str">
        <f>'6.2 Procurement Plan'!I16</f>
        <v>DP</v>
      </c>
      <c r="J17" s="364" t="str">
        <f>'6.2 Procurement Plan'!J16</f>
        <v>Y1/Q2</v>
      </c>
      <c r="K17" s="364" t="str">
        <f>'6.2 Procurement Plan'!K16</f>
        <v>Y1/Q2</v>
      </c>
      <c r="L17" s="363">
        <f>'6.2 Procurement Plan'!L16</f>
        <v>0</v>
      </c>
    </row>
    <row r="18" spans="1:12" s="286" customFormat="1" ht="312" x14ac:dyDescent="0.2">
      <c r="A18" s="359">
        <v>4</v>
      </c>
      <c r="B18" s="358" t="s">
        <v>119</v>
      </c>
      <c r="C18" s="321" t="s">
        <v>148</v>
      </c>
      <c r="D18" s="301" t="s">
        <v>147</v>
      </c>
      <c r="E18" s="402">
        <v>225000</v>
      </c>
      <c r="F18" s="320">
        <v>0</v>
      </c>
      <c r="G18" s="319" t="s">
        <v>146</v>
      </c>
      <c r="H18" s="319" t="s">
        <v>175</v>
      </c>
      <c r="I18" s="317" t="s">
        <v>123</v>
      </c>
      <c r="J18" s="316" t="s">
        <v>170</v>
      </c>
      <c r="K18" s="316" t="s">
        <v>174</v>
      </c>
      <c r="L18" s="315"/>
    </row>
    <row r="19" spans="1:12" s="286" customFormat="1" ht="15" thickBot="1" x14ac:dyDescent="0.25">
      <c r="A19" s="357">
        <v>4</v>
      </c>
      <c r="B19" s="356" t="s">
        <v>118</v>
      </c>
      <c r="C19" s="312"/>
      <c r="D19" s="311"/>
      <c r="E19" s="403"/>
      <c r="F19" s="310"/>
      <c r="G19" s="309"/>
      <c r="H19" s="309"/>
      <c r="I19" s="307"/>
      <c r="J19" s="306"/>
      <c r="K19" s="306"/>
      <c r="L19" s="305"/>
    </row>
    <row r="20" spans="1:12" s="286" customFormat="1" ht="84" x14ac:dyDescent="0.2">
      <c r="A20" s="362">
        <v>5</v>
      </c>
      <c r="B20" s="361" t="s">
        <v>128</v>
      </c>
      <c r="C20" s="360" t="str">
        <f>'6.2 Procurement Plan'!C19</f>
        <v>Costs associated with renting facilities and hosting public meetings associated with project coordination. This assumes ~3 meetings/month of the project at USD 1,100 per meeting.</v>
      </c>
      <c r="D20" s="360" t="str">
        <f>'6.2 Procurement Plan'!D19</f>
        <v>Non-Consulting Services</v>
      </c>
      <c r="E20" s="360">
        <f>'6.2 Procurement Plan'!E19</f>
        <v>45693</v>
      </c>
      <c r="F20" s="360">
        <f>'6.2 Procurement Plan'!F19</f>
        <v>0</v>
      </c>
      <c r="G20" s="360" t="str">
        <f>'6.2 Procurement Plan'!G19</f>
        <v>Micro-purchasing</v>
      </c>
      <c r="H20" s="360" t="str">
        <f>'6.2 Procurement Plan'!H19</f>
        <v>Below 5,000</v>
      </c>
      <c r="I20" s="360" t="str">
        <f>'6.2 Procurement Plan'!I19</f>
        <v>DP</v>
      </c>
      <c r="J20" s="360" t="str">
        <f>'6.2 Procurement Plan'!J19</f>
        <v>Y1/Q1</v>
      </c>
      <c r="K20" s="360" t="str">
        <f>'6.2 Procurement Plan'!K19</f>
        <v>Y1/Q1</v>
      </c>
      <c r="L20" s="360">
        <f>'6.2 Procurement Plan'!L19</f>
        <v>0</v>
      </c>
    </row>
    <row r="21" spans="1:12" s="286" customFormat="1" ht="84" x14ac:dyDescent="0.2">
      <c r="A21" s="359">
        <v>5</v>
      </c>
      <c r="B21" s="358" t="s">
        <v>119</v>
      </c>
      <c r="C21" s="321" t="s">
        <v>144</v>
      </c>
      <c r="D21" s="301" t="s">
        <v>126</v>
      </c>
      <c r="E21" s="402">
        <v>45693</v>
      </c>
      <c r="F21" s="320">
        <v>0</v>
      </c>
      <c r="G21" s="319" t="s">
        <v>179</v>
      </c>
      <c r="H21" s="319" t="s">
        <v>140</v>
      </c>
      <c r="I21" s="317" t="s">
        <v>123</v>
      </c>
      <c r="J21" s="316" t="s">
        <v>122</v>
      </c>
      <c r="K21" s="316" t="s">
        <v>122</v>
      </c>
      <c r="L21" s="315"/>
    </row>
    <row r="22" spans="1:12" s="286" customFormat="1" ht="15" thickBot="1" x14ac:dyDescent="0.25">
      <c r="A22" s="357">
        <v>5</v>
      </c>
      <c r="B22" s="356" t="s">
        <v>118</v>
      </c>
      <c r="C22" s="312"/>
      <c r="D22" s="311"/>
      <c r="E22" s="403"/>
      <c r="F22" s="310"/>
      <c r="G22" s="309"/>
      <c r="H22" s="309"/>
      <c r="I22" s="307"/>
      <c r="J22" s="306"/>
      <c r="K22" s="306"/>
      <c r="L22" s="305"/>
    </row>
    <row r="23" spans="1:12" s="286" customFormat="1" ht="60" x14ac:dyDescent="0.2">
      <c r="A23" s="362">
        <v>6</v>
      </c>
      <c r="B23" s="361" t="s">
        <v>128</v>
      </c>
      <c r="C23" s="360" t="str">
        <f>'6.2 Procurement Plan'!C22</f>
        <v>Various IT Equipment (Laptops, printer etc.) acquired throughout the length of the project. See Budget Note E. Assume all purchases under USD 5,000</v>
      </c>
      <c r="D23" s="360" t="str">
        <f>'6.2 Procurement Plan'!D22</f>
        <v>Goods</v>
      </c>
      <c r="E23" s="360">
        <f>'6.2 Procurement Plan'!E22</f>
        <v>8000</v>
      </c>
      <c r="F23" s="360">
        <f>'6.2 Procurement Plan'!F22</f>
        <v>0</v>
      </c>
      <c r="G23" s="360" t="str">
        <f>'6.2 Procurement Plan'!G22</f>
        <v>Micro-purchasing</v>
      </c>
      <c r="H23" s="360" t="str">
        <f>'6.2 Procurement Plan'!H22</f>
        <v>Below 5,000</v>
      </c>
      <c r="I23" s="360" t="str">
        <f>'6.2 Procurement Plan'!I22</f>
        <v>DP</v>
      </c>
      <c r="J23" s="360" t="str">
        <f>'6.2 Procurement Plan'!J22</f>
        <v>Y1/Q1</v>
      </c>
      <c r="K23" s="360" t="str">
        <f>'6.2 Procurement Plan'!K22</f>
        <v>Y1/Q1</v>
      </c>
      <c r="L23" s="360">
        <f>'6.2 Procurement Plan'!L22</f>
        <v>0</v>
      </c>
    </row>
    <row r="24" spans="1:12" s="286" customFormat="1" ht="60" x14ac:dyDescent="0.2">
      <c r="A24" s="359">
        <v>6</v>
      </c>
      <c r="B24" s="358" t="s">
        <v>119</v>
      </c>
      <c r="C24" s="321" t="s">
        <v>143</v>
      </c>
      <c r="D24" s="301" t="s">
        <v>142</v>
      </c>
      <c r="E24" s="402">
        <v>8000</v>
      </c>
      <c r="F24" s="320">
        <v>0</v>
      </c>
      <c r="G24" s="319" t="s">
        <v>179</v>
      </c>
      <c r="H24" s="319" t="s">
        <v>140</v>
      </c>
      <c r="I24" s="317" t="s">
        <v>123</v>
      </c>
      <c r="J24" s="316" t="s">
        <v>122</v>
      </c>
      <c r="K24" s="316" t="s">
        <v>122</v>
      </c>
      <c r="L24" s="315"/>
    </row>
    <row r="25" spans="1:12" s="286" customFormat="1" ht="15" thickBot="1" x14ac:dyDescent="0.25">
      <c r="A25" s="357">
        <v>6</v>
      </c>
      <c r="B25" s="356" t="s">
        <v>118</v>
      </c>
      <c r="C25" s="312"/>
      <c r="D25" s="311"/>
      <c r="E25" s="403"/>
      <c r="F25" s="310"/>
      <c r="G25" s="309"/>
      <c r="H25" s="309"/>
      <c r="I25" s="307"/>
      <c r="J25" s="306"/>
      <c r="K25" s="306"/>
      <c r="L25" s="305"/>
    </row>
    <row r="26" spans="1:12" s="286" customFormat="1" ht="36" x14ac:dyDescent="0.2">
      <c r="A26" s="362">
        <v>7</v>
      </c>
      <c r="B26" s="361" t="s">
        <v>128</v>
      </c>
      <c r="C26" s="360" t="str">
        <f>'6.2 Procurement Plan'!C25</f>
        <v>Hiring of a firm to perform project audit. See Budget Note "I"</v>
      </c>
      <c r="D26" s="360" t="str">
        <f>'6.2 Procurement Plan'!D25</f>
        <v>Non-Consulting Services</v>
      </c>
      <c r="E26" s="360">
        <f>'6.2 Procurement Plan'!E25</f>
        <v>6000</v>
      </c>
      <c r="F26" s="360">
        <f>'6.2 Procurement Plan'!F25</f>
        <v>0</v>
      </c>
      <c r="G26" s="360" t="str">
        <f>'6.2 Procurement Plan'!G25</f>
        <v>Request for
quotation</v>
      </c>
      <c r="H26" s="360" t="str">
        <f>'6.2 Procurement Plan'!H25</f>
        <v>5000 to 149,999</v>
      </c>
      <c r="I26" s="360" t="str">
        <f>'6.2 Procurement Plan'!I25</f>
        <v>DP</v>
      </c>
      <c r="J26" s="360" t="str">
        <f>'6.2 Procurement Plan'!J25</f>
        <v>Y1/Q3</v>
      </c>
      <c r="K26" s="360" t="str">
        <f>'6.2 Procurement Plan'!K25</f>
        <v>Y1/Q3</v>
      </c>
      <c r="L26" s="360">
        <f>'6.2 Procurement Plan'!L25</f>
        <v>0</v>
      </c>
    </row>
    <row r="27" spans="1:12" s="286" customFormat="1" ht="36" x14ac:dyDescent="0.2">
      <c r="A27" s="359">
        <v>7</v>
      </c>
      <c r="B27" s="358" t="s">
        <v>119</v>
      </c>
      <c r="C27" s="321" t="s">
        <v>139</v>
      </c>
      <c r="D27" s="301" t="s">
        <v>126</v>
      </c>
      <c r="E27" s="402">
        <v>6000</v>
      </c>
      <c r="F27" s="320"/>
      <c r="G27" s="319" t="s">
        <v>177</v>
      </c>
      <c r="H27" s="319" t="s">
        <v>178</v>
      </c>
      <c r="I27" s="317" t="s">
        <v>123</v>
      </c>
      <c r="J27" s="316" t="s">
        <v>174</v>
      </c>
      <c r="K27" s="316" t="s">
        <v>174</v>
      </c>
      <c r="L27" s="315"/>
    </row>
    <row r="28" spans="1:12" s="286" customFormat="1" ht="15" thickBot="1" x14ac:dyDescent="0.25">
      <c r="A28" s="357">
        <v>7</v>
      </c>
      <c r="B28" s="356" t="s">
        <v>118</v>
      </c>
      <c r="C28" s="312"/>
      <c r="D28" s="311"/>
      <c r="E28" s="403"/>
      <c r="F28" s="310"/>
      <c r="G28" s="309"/>
      <c r="H28" s="309"/>
      <c r="I28" s="307"/>
      <c r="J28" s="306"/>
      <c r="K28" s="306"/>
      <c r="L28" s="305"/>
    </row>
    <row r="29" spans="1:12" s="286" customFormat="1" ht="204" x14ac:dyDescent="0.2">
      <c r="A29" s="362">
        <v>8</v>
      </c>
      <c r="B29" s="361" t="s">
        <v>128</v>
      </c>
      <c r="C29" s="360" t="str">
        <f>'6.2 Procurement Plan'!C28</f>
        <v>Project coordinator. Full-time engagement over 2 years of project implementation will be responsible for the day-to-day coordination of the project activities. S/he will further be responsible for providing technical analysis of issues related to project outcomes, strategic support and drafting of TORs across all outputs; development of knowledge products; and drafting of key project reports such as the inception report, project reports, annual work plans and budgets.</v>
      </c>
      <c r="D29" s="360" t="str">
        <f>'6.2 Procurement Plan'!D28</f>
        <v>Consulting Services (Individual Consultants)</v>
      </c>
      <c r="E29" s="360">
        <f>'6.2 Procurement Plan'!E28</f>
        <v>30000</v>
      </c>
      <c r="F29" s="360">
        <f>'6.2 Procurement Plan'!F28</f>
        <v>0</v>
      </c>
      <c r="G29" s="360" t="str">
        <f>'6.2 Procurement Plan'!G28</f>
        <v xml:space="preserve">Competitive procurement </v>
      </c>
      <c r="H29" s="360" t="str">
        <f>'6.2 Procurement Plan'!H28</f>
        <v>30,000 to 90,000</v>
      </c>
      <c r="I29" s="360" t="str">
        <f>'6.2 Procurement Plan'!I28</f>
        <v>DP</v>
      </c>
      <c r="J29" s="360" t="str">
        <f>'6.2 Procurement Plan'!J28</f>
        <v>Y1/Q2</v>
      </c>
      <c r="K29" s="360" t="str">
        <f>'6.2 Procurement Plan'!K28</f>
        <v>Y1/Q2</v>
      </c>
      <c r="L29" s="360">
        <f>'6.2 Procurement Plan'!L28</f>
        <v>0</v>
      </c>
    </row>
    <row r="30" spans="1:12" s="286" customFormat="1" ht="204" x14ac:dyDescent="0.2">
      <c r="A30" s="359">
        <v>8</v>
      </c>
      <c r="B30" s="358" t="s">
        <v>119</v>
      </c>
      <c r="C30" s="321" t="s">
        <v>135</v>
      </c>
      <c r="D30" s="301" t="s">
        <v>132</v>
      </c>
      <c r="E30" s="402">
        <v>30000</v>
      </c>
      <c r="F30" s="320"/>
      <c r="G30" s="319" t="s">
        <v>131</v>
      </c>
      <c r="H30" s="319" t="s">
        <v>134</v>
      </c>
      <c r="I30" s="317" t="s">
        <v>123</v>
      </c>
      <c r="J30" s="316" t="s">
        <v>129</v>
      </c>
      <c r="K30" s="316" t="s">
        <v>129</v>
      </c>
      <c r="L30" s="315"/>
    </row>
    <row r="31" spans="1:12" s="286" customFormat="1" ht="15" thickBot="1" x14ac:dyDescent="0.25">
      <c r="A31" s="357">
        <v>8</v>
      </c>
      <c r="B31" s="356" t="s">
        <v>118</v>
      </c>
      <c r="C31" s="312"/>
      <c r="D31" s="311"/>
      <c r="E31" s="403"/>
      <c r="F31" s="310"/>
      <c r="G31" s="309"/>
      <c r="H31" s="309"/>
      <c r="I31" s="307"/>
      <c r="J31" s="306"/>
      <c r="K31" s="306"/>
      <c r="L31" s="305"/>
    </row>
    <row r="32" spans="1:12" s="286" customFormat="1" ht="240" x14ac:dyDescent="0.2">
      <c r="A32" s="362">
        <v>9</v>
      </c>
      <c r="B32" s="361" t="s">
        <v>128</v>
      </c>
      <c r="C32" s="360" t="str">
        <f>'6.2 Procurement Plan'!C31</f>
        <v>Project Assistant: Full-time engagement for Quality Assurance and Monitoring of annual work plans and budgets with close monitoring of the overall project progress to be in line with project reporting requirements, including logistics and administrative support of project implementation; administrative management of the project budget, required procurement support, etc.; as well as controlling project expenditures and maintaining up to date business and financial documentation, in accordance with project reporting requirement.</v>
      </c>
      <c r="D32" s="360" t="str">
        <f>'6.2 Procurement Plan'!D31</f>
        <v>Consulting Services (Individual Consultants)</v>
      </c>
      <c r="E32" s="360">
        <f>'6.2 Procurement Plan'!E31</f>
        <v>18000</v>
      </c>
      <c r="F32" s="360">
        <f>'6.2 Procurement Plan'!F31</f>
        <v>0</v>
      </c>
      <c r="G32" s="360" t="str">
        <f>'6.2 Procurement Plan'!G31</f>
        <v xml:space="preserve">Competitive procurement </v>
      </c>
      <c r="H32" s="360" t="str">
        <f>'6.2 Procurement Plan'!H31</f>
        <v>10,000 to 30,000</v>
      </c>
      <c r="I32" s="360" t="str">
        <f>'6.2 Procurement Plan'!I31</f>
        <v>DP</v>
      </c>
      <c r="J32" s="360" t="str">
        <f>'6.2 Procurement Plan'!J31</f>
        <v>Y1/Q2</v>
      </c>
      <c r="K32" s="360" t="str">
        <f>'6.2 Procurement Plan'!K31</f>
        <v>Y1/Q2</v>
      </c>
      <c r="L32" s="360">
        <f>'6.2 Procurement Plan'!L31</f>
        <v>0</v>
      </c>
    </row>
    <row r="33" spans="1:40" s="286" customFormat="1" ht="240" x14ac:dyDescent="0.2">
      <c r="A33" s="359">
        <v>9</v>
      </c>
      <c r="B33" s="358" t="s">
        <v>119</v>
      </c>
      <c r="C33" s="321" t="s">
        <v>133</v>
      </c>
      <c r="D33" s="301" t="s">
        <v>132</v>
      </c>
      <c r="E33" s="402">
        <v>18000</v>
      </c>
      <c r="F33" s="320">
        <v>0</v>
      </c>
      <c r="G33" s="319" t="s">
        <v>131</v>
      </c>
      <c r="H33" s="319" t="s">
        <v>130</v>
      </c>
      <c r="I33" s="317" t="s">
        <v>123</v>
      </c>
      <c r="J33" s="316" t="s">
        <v>129</v>
      </c>
      <c r="K33" s="316" t="s">
        <v>129</v>
      </c>
      <c r="L33" s="315"/>
    </row>
    <row r="34" spans="1:40" s="286" customFormat="1" ht="15" thickBot="1" x14ac:dyDescent="0.25">
      <c r="A34" s="357">
        <v>9</v>
      </c>
      <c r="B34" s="356" t="s">
        <v>118</v>
      </c>
      <c r="C34" s="312"/>
      <c r="D34" s="311"/>
      <c r="E34" s="403"/>
      <c r="F34" s="310"/>
      <c r="G34" s="309"/>
      <c r="H34" s="309"/>
      <c r="I34" s="307"/>
      <c r="J34" s="306"/>
      <c r="K34" s="306"/>
      <c r="L34" s="305"/>
    </row>
    <row r="35" spans="1:40" ht="84" x14ac:dyDescent="0.2">
      <c r="A35" s="362">
        <v>10</v>
      </c>
      <c r="B35" s="361" t="s">
        <v>128</v>
      </c>
      <c r="C35" s="360" t="str">
        <f>'6.2 Procurement Plan'!C34</f>
        <v>Costs associated with the production and distribution of communication resources (newsletters, brochures, fact sheets, etc.), outreach, lessons learnt and best practice, as well as knowledge modules.</v>
      </c>
      <c r="D35" s="360" t="str">
        <f>'6.2 Procurement Plan'!D34</f>
        <v>Non-Consulting Services</v>
      </c>
      <c r="E35" s="360">
        <f>'6.2 Procurement Plan'!E34</f>
        <v>1000</v>
      </c>
      <c r="F35" s="360">
        <f>'6.2 Procurement Plan'!F34</f>
        <v>0</v>
      </c>
      <c r="G35" s="360" t="str">
        <f>'6.2 Procurement Plan'!G34</f>
        <v>Micro-
purchasing</v>
      </c>
      <c r="H35" s="360" t="str">
        <f>'6.2 Procurement Plan'!H34</f>
        <v>Below US $5,000</v>
      </c>
      <c r="I35" s="360" t="str">
        <f>'6.2 Procurement Plan'!I34</f>
        <v>DP</v>
      </c>
      <c r="J35" s="360" t="str">
        <f>'6.2 Procurement Plan'!J34</f>
        <v>Y1/Q1</v>
      </c>
      <c r="K35" s="360" t="str">
        <f>'6.2 Procurement Plan'!K34</f>
        <v>Y2/Q4</v>
      </c>
      <c r="L35" s="360">
        <f>'6.2 Procurement Plan'!L34</f>
        <v>0</v>
      </c>
      <c r="AJ35" s="286"/>
      <c r="AK35" s="286"/>
      <c r="AL35" s="286"/>
      <c r="AM35" s="286"/>
      <c r="AN35" s="286"/>
    </row>
    <row r="36" spans="1:40" ht="84" x14ac:dyDescent="0.2">
      <c r="A36" s="359">
        <v>10</v>
      </c>
      <c r="B36" s="358" t="s">
        <v>119</v>
      </c>
      <c r="C36" s="321" t="s">
        <v>127</v>
      </c>
      <c r="D36" s="301" t="s">
        <v>126</v>
      </c>
      <c r="E36" s="402">
        <v>1000</v>
      </c>
      <c r="F36" s="320">
        <v>0</v>
      </c>
      <c r="G36" s="319" t="s">
        <v>125</v>
      </c>
      <c r="H36" s="319" t="s">
        <v>124</v>
      </c>
      <c r="I36" s="317" t="s">
        <v>123</v>
      </c>
      <c r="J36" s="316" t="s">
        <v>176</v>
      </c>
      <c r="K36" s="316" t="s">
        <v>176</v>
      </c>
      <c r="L36" s="315"/>
      <c r="AJ36" s="286"/>
      <c r="AK36" s="286"/>
      <c r="AL36" s="286"/>
      <c r="AM36" s="286"/>
      <c r="AN36" s="286"/>
    </row>
    <row r="37" spans="1:40" ht="15" thickBot="1" x14ac:dyDescent="0.25">
      <c r="A37" s="357">
        <v>10</v>
      </c>
      <c r="B37" s="356" t="s">
        <v>118</v>
      </c>
      <c r="C37" s="312"/>
      <c r="D37" s="311"/>
      <c r="E37" s="403"/>
      <c r="F37" s="310"/>
      <c r="G37" s="309"/>
      <c r="H37" s="309"/>
      <c r="I37" s="307"/>
      <c r="J37" s="306"/>
      <c r="K37" s="306"/>
      <c r="L37" s="305"/>
      <c r="AJ37" s="286"/>
      <c r="AK37" s="286"/>
      <c r="AL37" s="286"/>
      <c r="AM37" s="286"/>
      <c r="AN37" s="286"/>
    </row>
    <row r="38" spans="1:40" x14ac:dyDescent="0.2">
      <c r="A38" s="362">
        <v>11</v>
      </c>
      <c r="B38" s="361" t="s">
        <v>128</v>
      </c>
      <c r="C38" s="360" t="e">
        <f>'6.2 Procurement Plan'!#REF!</f>
        <v>#REF!</v>
      </c>
      <c r="D38" s="360" t="e">
        <f>'6.2 Procurement Plan'!#REF!</f>
        <v>#REF!</v>
      </c>
      <c r="E38" s="360" t="e">
        <f>'6.2 Procurement Plan'!#REF!</f>
        <v>#REF!</v>
      </c>
      <c r="F38" s="360" t="e">
        <f>'6.2 Procurement Plan'!#REF!</f>
        <v>#REF!</v>
      </c>
      <c r="G38" s="360" t="e">
        <f>'6.2 Procurement Plan'!#REF!</f>
        <v>#REF!</v>
      </c>
      <c r="H38" s="360" t="e">
        <f>'6.2 Procurement Plan'!#REF!</f>
        <v>#REF!</v>
      </c>
      <c r="I38" s="360" t="e">
        <f>'6.2 Procurement Plan'!#REF!</f>
        <v>#REF!</v>
      </c>
      <c r="J38" s="360" t="e">
        <f>'6.2 Procurement Plan'!#REF!</f>
        <v>#REF!</v>
      </c>
      <c r="K38" s="360" t="e">
        <f>'6.2 Procurement Plan'!#REF!</f>
        <v>#REF!</v>
      </c>
      <c r="L38" s="360" t="e">
        <f>'6.2 Procurement Plan'!#REF!</f>
        <v>#REF!</v>
      </c>
      <c r="AJ38" s="286"/>
      <c r="AK38" s="286"/>
      <c r="AL38" s="286"/>
      <c r="AM38" s="286"/>
      <c r="AN38" s="286"/>
    </row>
    <row r="39" spans="1:40" x14ac:dyDescent="0.2">
      <c r="A39" s="359">
        <v>11</v>
      </c>
      <c r="B39" s="358" t="s">
        <v>119</v>
      </c>
      <c r="C39" s="321"/>
      <c r="D39" s="301"/>
      <c r="E39" s="402"/>
      <c r="F39" s="320"/>
      <c r="G39" s="319"/>
      <c r="H39" s="319"/>
      <c r="I39" s="317"/>
      <c r="J39" s="316"/>
      <c r="K39" s="316"/>
      <c r="L39" s="315"/>
      <c r="AJ39" s="286"/>
      <c r="AK39" s="286"/>
      <c r="AL39" s="286"/>
      <c r="AM39" s="286"/>
      <c r="AN39" s="286"/>
    </row>
    <row r="40" spans="1:40" ht="15" thickBot="1" x14ac:dyDescent="0.25">
      <c r="A40" s="357">
        <v>11</v>
      </c>
      <c r="B40" s="356" t="s">
        <v>118</v>
      </c>
      <c r="C40" s="312"/>
      <c r="D40" s="311"/>
      <c r="E40" s="403"/>
      <c r="F40" s="310"/>
      <c r="G40" s="309"/>
      <c r="H40" s="309"/>
      <c r="I40" s="307"/>
      <c r="J40" s="306"/>
      <c r="K40" s="306"/>
      <c r="L40" s="305"/>
      <c r="AJ40" s="286"/>
      <c r="AK40" s="286"/>
      <c r="AL40" s="286"/>
      <c r="AM40" s="286"/>
      <c r="AN40" s="286"/>
    </row>
    <row r="41" spans="1:40" x14ac:dyDescent="0.2">
      <c r="A41" s="362">
        <v>12</v>
      </c>
      <c r="B41" s="361" t="s">
        <v>128</v>
      </c>
      <c r="C41" s="360" t="e">
        <f>'6.2 Procurement Plan'!#REF!</f>
        <v>#REF!</v>
      </c>
      <c r="D41" s="360" t="e">
        <f>'6.2 Procurement Plan'!#REF!</f>
        <v>#REF!</v>
      </c>
      <c r="E41" s="360" t="e">
        <f>'6.2 Procurement Plan'!#REF!</f>
        <v>#REF!</v>
      </c>
      <c r="F41" s="360" t="e">
        <f>'6.2 Procurement Plan'!#REF!</f>
        <v>#REF!</v>
      </c>
      <c r="G41" s="360" t="e">
        <f>'6.2 Procurement Plan'!#REF!</f>
        <v>#REF!</v>
      </c>
      <c r="H41" s="360" t="e">
        <f>'6.2 Procurement Plan'!#REF!</f>
        <v>#REF!</v>
      </c>
      <c r="I41" s="360" t="e">
        <f>'6.2 Procurement Plan'!#REF!</f>
        <v>#REF!</v>
      </c>
      <c r="J41" s="360" t="e">
        <f>'6.2 Procurement Plan'!#REF!</f>
        <v>#REF!</v>
      </c>
      <c r="K41" s="360" t="e">
        <f>'6.2 Procurement Plan'!#REF!</f>
        <v>#REF!</v>
      </c>
      <c r="L41" s="360" t="e">
        <f>'6.2 Procurement Plan'!#REF!</f>
        <v>#REF!</v>
      </c>
      <c r="AJ41" s="286"/>
      <c r="AK41" s="286"/>
      <c r="AL41" s="286"/>
      <c r="AM41" s="286"/>
      <c r="AN41" s="286"/>
    </row>
    <row r="42" spans="1:40" x14ac:dyDescent="0.2">
      <c r="A42" s="359">
        <v>12</v>
      </c>
      <c r="B42" s="358" t="s">
        <v>119</v>
      </c>
      <c r="C42" s="321"/>
      <c r="D42" s="301"/>
      <c r="E42" s="402"/>
      <c r="F42" s="320"/>
      <c r="G42" s="319"/>
      <c r="H42" s="319"/>
      <c r="I42" s="317"/>
      <c r="J42" s="316"/>
      <c r="K42" s="316"/>
      <c r="L42" s="315"/>
      <c r="AJ42" s="286"/>
      <c r="AK42" s="286"/>
      <c r="AL42" s="286"/>
      <c r="AM42" s="286"/>
      <c r="AN42" s="286"/>
    </row>
    <row r="43" spans="1:40" ht="15" thickBot="1" x14ac:dyDescent="0.25">
      <c r="A43" s="357">
        <v>12</v>
      </c>
      <c r="B43" s="356" t="s">
        <v>118</v>
      </c>
      <c r="C43" s="312"/>
      <c r="D43" s="311"/>
      <c r="E43" s="403"/>
      <c r="F43" s="310"/>
      <c r="G43" s="309"/>
      <c r="H43" s="309"/>
      <c r="I43" s="307"/>
      <c r="J43" s="306"/>
      <c r="K43" s="306"/>
      <c r="L43" s="305"/>
      <c r="AJ43" s="286"/>
      <c r="AK43" s="286"/>
      <c r="AL43" s="286"/>
      <c r="AM43" s="286"/>
      <c r="AN43" s="286"/>
    </row>
    <row r="44" spans="1:40" s="286" customFormat="1" ht="24.75" customHeight="1" x14ac:dyDescent="0.2">
      <c r="A44" s="294"/>
      <c r="B44" s="294" t="s">
        <v>120</v>
      </c>
      <c r="C44" s="294" t="s">
        <v>111</v>
      </c>
      <c r="D44" s="294"/>
      <c r="E44" s="404">
        <f>E7+E10+E14+E17+E20+E23+E26+E29+E32+E35</f>
        <v>818693</v>
      </c>
      <c r="F44" s="293"/>
      <c r="G44" s="291"/>
      <c r="H44" s="291"/>
      <c r="I44" s="291"/>
      <c r="J44" s="291"/>
      <c r="K44" s="291"/>
      <c r="L44" s="291"/>
    </row>
    <row r="45" spans="1:40" s="286" customFormat="1" ht="28.5" customHeight="1" x14ac:dyDescent="0.2">
      <c r="A45" s="294"/>
      <c r="B45" s="294" t="s">
        <v>119</v>
      </c>
      <c r="C45" s="294" t="s">
        <v>111</v>
      </c>
      <c r="D45" s="294"/>
      <c r="E45" s="404">
        <f>E8+E11+E15+E18+E21+E24+E27+E30+E33+E36</f>
        <v>603693</v>
      </c>
      <c r="F45" s="293"/>
      <c r="G45" s="291"/>
      <c r="H45" s="291"/>
      <c r="I45" s="291"/>
      <c r="J45" s="291"/>
      <c r="K45" s="291"/>
      <c r="L45" s="291"/>
    </row>
    <row r="46" spans="1:40" s="286" customFormat="1" ht="27.95" customHeight="1" x14ac:dyDescent="0.2">
      <c r="A46" s="294"/>
      <c r="B46" s="294" t="s">
        <v>118</v>
      </c>
      <c r="C46" s="294" t="s">
        <v>111</v>
      </c>
      <c r="D46" s="294"/>
      <c r="E46" s="404" t="e">
        <f>SUM(E9+E13+E19+#REF!+E22+E25+E28+E31+E34)</f>
        <v>#REF!</v>
      </c>
      <c r="F46" s="293"/>
      <c r="G46" s="291"/>
      <c r="H46" s="291"/>
      <c r="I46" s="291"/>
      <c r="J46" s="291"/>
      <c r="K46" s="291"/>
      <c r="L46" s="291"/>
    </row>
    <row r="47" spans="1:40" s="286" customFormat="1" x14ac:dyDescent="0.2">
      <c r="A47" s="16"/>
      <c r="B47" s="16"/>
    </row>
    <row r="48" spans="1:40" s="286" customFormat="1" x14ac:dyDescent="0.2">
      <c r="A48" s="16"/>
      <c r="B48" s="16"/>
    </row>
    <row r="49" spans="1:2" s="286" customFormat="1" x14ac:dyDescent="0.2">
      <c r="A49" s="16"/>
      <c r="B49" s="16"/>
    </row>
    <row r="50" spans="1:2" s="286" customFormat="1" x14ac:dyDescent="0.2">
      <c r="A50" s="16"/>
      <c r="B50" s="16"/>
    </row>
    <row r="51" spans="1:2" s="286" customFormat="1" x14ac:dyDescent="0.2">
      <c r="A51" s="16"/>
      <c r="B51" s="16"/>
    </row>
    <row r="52" spans="1:2" s="286" customFormat="1" x14ac:dyDescent="0.2">
      <c r="A52" s="16"/>
      <c r="B52" s="16"/>
    </row>
    <row r="53" spans="1:2" s="286" customFormat="1" x14ac:dyDescent="0.2">
      <c r="A53" s="16"/>
      <c r="B53" s="16"/>
    </row>
    <row r="54" spans="1:2" s="286" customFormat="1" x14ac:dyDescent="0.2">
      <c r="A54" s="16"/>
      <c r="B54" s="16"/>
    </row>
    <row r="55" spans="1:2" s="286" customFormat="1" x14ac:dyDescent="0.2">
      <c r="A55" s="16"/>
      <c r="B55" s="16"/>
    </row>
    <row r="56" spans="1:2" s="286" customFormat="1" x14ac:dyDescent="0.2">
      <c r="A56" s="16"/>
      <c r="B56" s="16"/>
    </row>
    <row r="57" spans="1:2" s="286" customFormat="1" x14ac:dyDescent="0.2">
      <c r="A57" s="16"/>
      <c r="B57" s="16"/>
    </row>
    <row r="58" spans="1:2" s="286" customFormat="1" x14ac:dyDescent="0.2">
      <c r="A58" s="16"/>
      <c r="B58" s="16"/>
    </row>
    <row r="59" spans="1:2" s="286" customFormat="1" x14ac:dyDescent="0.2">
      <c r="A59" s="16"/>
      <c r="B59" s="16"/>
    </row>
    <row r="60" spans="1:2" s="286" customFormat="1" x14ac:dyDescent="0.2">
      <c r="A60" s="16"/>
      <c r="B60" s="16"/>
    </row>
    <row r="61" spans="1:2" s="286" customFormat="1" x14ac:dyDescent="0.2">
      <c r="A61" s="16"/>
      <c r="B61" s="16"/>
    </row>
    <row r="62" spans="1:2" s="286" customFormat="1" x14ac:dyDescent="0.2">
      <c r="A62" s="16"/>
      <c r="B62" s="16"/>
    </row>
    <row r="63" spans="1:2" s="286" customFormat="1" x14ac:dyDescent="0.2">
      <c r="A63" s="16"/>
      <c r="B63" s="16"/>
    </row>
    <row r="64" spans="1:2" s="286" customFormat="1" x14ac:dyDescent="0.2">
      <c r="A64" s="16"/>
      <c r="B64" s="16"/>
    </row>
    <row r="65" spans="1:2" s="286" customFormat="1" x14ac:dyDescent="0.2">
      <c r="A65" s="16"/>
      <c r="B65" s="16"/>
    </row>
    <row r="66" spans="1:2" s="286" customFormat="1" x14ac:dyDescent="0.2">
      <c r="A66" s="16"/>
      <c r="B66" s="16"/>
    </row>
    <row r="67" spans="1:2" s="286" customFormat="1" x14ac:dyDescent="0.2">
      <c r="A67" s="16"/>
      <c r="B67" s="16"/>
    </row>
    <row r="68" spans="1:2" s="286" customFormat="1" x14ac:dyDescent="0.2">
      <c r="A68" s="16"/>
      <c r="B68" s="16"/>
    </row>
    <row r="69" spans="1:2" s="286" customFormat="1" x14ac:dyDescent="0.2">
      <c r="A69" s="16"/>
      <c r="B69" s="16"/>
    </row>
    <row r="70" spans="1:2" s="286" customFormat="1" x14ac:dyDescent="0.2">
      <c r="A70" s="16"/>
      <c r="B70" s="16"/>
    </row>
    <row r="71" spans="1:2" s="286" customFormat="1" x14ac:dyDescent="0.2">
      <c r="A71" s="16"/>
      <c r="B71" s="16"/>
    </row>
    <row r="72" spans="1:2" s="286" customFormat="1" x14ac:dyDescent="0.2">
      <c r="A72" s="16"/>
      <c r="B72" s="16"/>
    </row>
    <row r="73" spans="1:2" s="286" customFormat="1" x14ac:dyDescent="0.2">
      <c r="A73" s="16"/>
      <c r="B73" s="16"/>
    </row>
    <row r="74" spans="1:2" s="286" customFormat="1" x14ac:dyDescent="0.2">
      <c r="A74" s="16"/>
      <c r="B74" s="16"/>
    </row>
    <row r="75" spans="1:2" s="286" customFormat="1" x14ac:dyDescent="0.2">
      <c r="A75" s="16"/>
      <c r="B75" s="16"/>
    </row>
    <row r="76" spans="1:2" s="286" customFormat="1" x14ac:dyDescent="0.2">
      <c r="A76" s="16"/>
      <c r="B76" s="16"/>
    </row>
    <row r="77" spans="1:2" s="286" customFormat="1" x14ac:dyDescent="0.2">
      <c r="A77" s="16"/>
      <c r="B77" s="16"/>
    </row>
    <row r="78" spans="1:2" s="286" customFormat="1" x14ac:dyDescent="0.2">
      <c r="A78" s="16"/>
      <c r="B78" s="16"/>
    </row>
    <row r="79" spans="1:2" s="286" customFormat="1" x14ac:dyDescent="0.2">
      <c r="A79" s="16"/>
      <c r="B79" s="16"/>
    </row>
    <row r="80" spans="1:2" s="286" customFormat="1" x14ac:dyDescent="0.2">
      <c r="A80" s="16"/>
      <c r="B80" s="16"/>
    </row>
    <row r="81" spans="1:2" s="286" customFormat="1" x14ac:dyDescent="0.2">
      <c r="A81" s="16"/>
      <c r="B81" s="16"/>
    </row>
    <row r="82" spans="1:2" s="286" customFormat="1" x14ac:dyDescent="0.2">
      <c r="A82" s="16"/>
      <c r="B82" s="16"/>
    </row>
    <row r="83" spans="1:2" s="286" customFormat="1" x14ac:dyDescent="0.2">
      <c r="A83" s="16"/>
      <c r="B83" s="16"/>
    </row>
    <row r="84" spans="1:2" s="286" customFormat="1" x14ac:dyDescent="0.2">
      <c r="A84" s="16"/>
      <c r="B84" s="16"/>
    </row>
    <row r="85" spans="1:2" s="286" customFormat="1" x14ac:dyDescent="0.2">
      <c r="A85" s="16"/>
      <c r="B85" s="16"/>
    </row>
    <row r="86" spans="1:2" s="286" customFormat="1" x14ac:dyDescent="0.2">
      <c r="A86" s="16"/>
      <c r="B86" s="16"/>
    </row>
    <row r="87" spans="1:2" s="286" customFormat="1" x14ac:dyDescent="0.2">
      <c r="A87" s="16"/>
      <c r="B87" s="16"/>
    </row>
    <row r="88" spans="1:2" s="286" customFormat="1" x14ac:dyDescent="0.2">
      <c r="A88" s="16"/>
      <c r="B88" s="16"/>
    </row>
    <row r="89" spans="1:2" s="286" customFormat="1" x14ac:dyDescent="0.2">
      <c r="A89" s="16"/>
      <c r="B89" s="16"/>
    </row>
    <row r="90" spans="1:2" s="286" customFormat="1" x14ac:dyDescent="0.2">
      <c r="A90" s="16"/>
      <c r="B90" s="16"/>
    </row>
    <row r="91" spans="1:2" s="286" customFormat="1" x14ac:dyDescent="0.2">
      <c r="A91" s="16"/>
      <c r="B91" s="16"/>
    </row>
    <row r="92" spans="1:2" s="286" customFormat="1" x14ac:dyDescent="0.2">
      <c r="A92" s="16"/>
      <c r="B92" s="16"/>
    </row>
    <row r="93" spans="1:2" s="286" customFormat="1" x14ac:dyDescent="0.2">
      <c r="A93" s="16"/>
      <c r="B93" s="16"/>
    </row>
    <row r="94" spans="1:2" s="286" customFormat="1" x14ac:dyDescent="0.2">
      <c r="A94" s="16"/>
      <c r="B94" s="16"/>
    </row>
    <row r="95" spans="1:2" s="286" customFormat="1" x14ac:dyDescent="0.2">
      <c r="A95" s="16"/>
      <c r="B95" s="16"/>
    </row>
    <row r="96" spans="1:2" s="286" customFormat="1" x14ac:dyDescent="0.2">
      <c r="A96" s="16"/>
      <c r="B96" s="16"/>
    </row>
    <row r="97" spans="1:2" s="286" customFormat="1" x14ac:dyDescent="0.2">
      <c r="A97" s="16"/>
      <c r="B97" s="16"/>
    </row>
    <row r="98" spans="1:2" s="286" customFormat="1" x14ac:dyDescent="0.2">
      <c r="A98" s="16"/>
      <c r="B98" s="16"/>
    </row>
    <row r="99" spans="1:2" s="286" customFormat="1" x14ac:dyDescent="0.2">
      <c r="A99" s="16"/>
      <c r="B99" s="16"/>
    </row>
    <row r="100" spans="1:2" s="286" customFormat="1" x14ac:dyDescent="0.2">
      <c r="A100" s="16"/>
      <c r="B100" s="16"/>
    </row>
    <row r="101" spans="1:2" s="286" customFormat="1" x14ac:dyDescent="0.2">
      <c r="A101" s="16"/>
      <c r="B101" s="16"/>
    </row>
    <row r="102" spans="1:2" s="286" customFormat="1" x14ac:dyDescent="0.2">
      <c r="A102" s="16"/>
      <c r="B102" s="16"/>
    </row>
    <row r="103" spans="1:2" s="286" customFormat="1" x14ac:dyDescent="0.2">
      <c r="A103" s="16"/>
      <c r="B103" s="16"/>
    </row>
    <row r="104" spans="1:2" s="286" customFormat="1" x14ac:dyDescent="0.2">
      <c r="A104" s="16"/>
      <c r="B104" s="16"/>
    </row>
    <row r="105" spans="1:2" s="286" customFormat="1" x14ac:dyDescent="0.2">
      <c r="A105" s="16"/>
      <c r="B105" s="16"/>
    </row>
    <row r="106" spans="1:2" s="286" customFormat="1" x14ac:dyDescent="0.2">
      <c r="A106" s="16"/>
      <c r="B106" s="16"/>
    </row>
    <row r="107" spans="1:2" s="286" customFormat="1" x14ac:dyDescent="0.2">
      <c r="A107" s="16"/>
      <c r="B107" s="16"/>
    </row>
    <row r="108" spans="1:2" s="286" customFormat="1" x14ac:dyDescent="0.2">
      <c r="A108" s="16"/>
      <c r="B108" s="16"/>
    </row>
    <row r="109" spans="1:2" s="286" customFormat="1" x14ac:dyDescent="0.2">
      <c r="A109" s="16"/>
      <c r="B109" s="16"/>
    </row>
    <row r="110" spans="1:2" s="286" customFormat="1" x14ac:dyDescent="0.2">
      <c r="A110" s="16"/>
      <c r="B110" s="16"/>
    </row>
    <row r="111" spans="1:2" s="286" customFormat="1" x14ac:dyDescent="0.2">
      <c r="A111" s="16"/>
      <c r="B111" s="16"/>
    </row>
    <row r="112" spans="1:2" s="286" customFormat="1" x14ac:dyDescent="0.2">
      <c r="A112" s="16"/>
      <c r="B112" s="16"/>
    </row>
    <row r="113" spans="1:2" s="286" customFormat="1" x14ac:dyDescent="0.2">
      <c r="A113" s="16"/>
      <c r="B113" s="16"/>
    </row>
    <row r="114" spans="1:2" s="286" customFormat="1" x14ac:dyDescent="0.2">
      <c r="A114" s="16"/>
      <c r="B114" s="16"/>
    </row>
    <row r="115" spans="1:2" s="286" customFormat="1" x14ac:dyDescent="0.2">
      <c r="A115" s="16"/>
      <c r="B115" s="16"/>
    </row>
    <row r="116" spans="1:2" s="286" customFormat="1" x14ac:dyDescent="0.2">
      <c r="A116" s="16"/>
      <c r="B116" s="16"/>
    </row>
    <row r="117" spans="1:2" s="286" customFormat="1" x14ac:dyDescent="0.2">
      <c r="A117" s="16"/>
      <c r="B117" s="16"/>
    </row>
    <row r="118" spans="1:2" s="286" customFormat="1" x14ac:dyDescent="0.2">
      <c r="A118" s="16"/>
      <c r="B118" s="16"/>
    </row>
    <row r="119" spans="1:2" s="286" customFormat="1" x14ac:dyDescent="0.2">
      <c r="A119" s="16"/>
      <c r="B119" s="16"/>
    </row>
    <row r="120" spans="1:2" s="286" customFormat="1" x14ac:dyDescent="0.2">
      <c r="A120" s="16"/>
      <c r="B120" s="16"/>
    </row>
    <row r="121" spans="1:2" s="286" customFormat="1" x14ac:dyDescent="0.2">
      <c r="A121" s="16"/>
      <c r="B121" s="16"/>
    </row>
    <row r="122" spans="1:2" s="286" customFormat="1" x14ac:dyDescent="0.2">
      <c r="A122" s="16"/>
      <c r="B122" s="16"/>
    </row>
    <row r="123" spans="1:2" s="286" customFormat="1" x14ac:dyDescent="0.2">
      <c r="A123" s="16"/>
      <c r="B123" s="16"/>
    </row>
    <row r="124" spans="1:2" s="286" customFormat="1" x14ac:dyDescent="0.2">
      <c r="A124" s="16"/>
      <c r="B124" s="16"/>
    </row>
    <row r="125" spans="1:2" s="286" customFormat="1" x14ac:dyDescent="0.2">
      <c r="A125" s="16"/>
      <c r="B125" s="16"/>
    </row>
    <row r="126" spans="1:2" s="286" customFormat="1" x14ac:dyDescent="0.2">
      <c r="A126" s="16"/>
      <c r="B126" s="16"/>
    </row>
    <row r="127" spans="1:2" s="286" customFormat="1" x14ac:dyDescent="0.2">
      <c r="A127" s="16"/>
      <c r="B127" s="16"/>
    </row>
    <row r="128" spans="1:2" s="286" customFormat="1" x14ac:dyDescent="0.2">
      <c r="A128" s="16"/>
      <c r="B128" s="16"/>
    </row>
    <row r="129" spans="1:2" s="286" customFormat="1" x14ac:dyDescent="0.2">
      <c r="A129" s="16"/>
      <c r="B129" s="16"/>
    </row>
    <row r="130" spans="1:2" s="286" customFormat="1" x14ac:dyDescent="0.2">
      <c r="A130" s="16"/>
      <c r="B130" s="16"/>
    </row>
    <row r="131" spans="1:2" s="286" customFormat="1" x14ac:dyDescent="0.2">
      <c r="A131" s="16"/>
      <c r="B131" s="16"/>
    </row>
    <row r="132" spans="1:2" s="286" customFormat="1" x14ac:dyDescent="0.2">
      <c r="A132" s="16"/>
      <c r="B132" s="16"/>
    </row>
    <row r="133" spans="1:2" s="286" customFormat="1" x14ac:dyDescent="0.2">
      <c r="A133" s="16"/>
      <c r="B133" s="16"/>
    </row>
    <row r="134" spans="1:2" s="286" customFormat="1" x14ac:dyDescent="0.2">
      <c r="A134" s="16"/>
      <c r="B134" s="16"/>
    </row>
    <row r="135" spans="1:2" s="286" customFormat="1" x14ac:dyDescent="0.2">
      <c r="A135" s="16"/>
      <c r="B135" s="16"/>
    </row>
    <row r="136" spans="1:2" s="286" customFormat="1" x14ac:dyDescent="0.2">
      <c r="A136" s="16"/>
      <c r="B136" s="16"/>
    </row>
    <row r="137" spans="1:2" s="286" customFormat="1" x14ac:dyDescent="0.2">
      <c r="A137" s="16"/>
      <c r="B137" s="16"/>
    </row>
    <row r="138" spans="1:2" s="286" customFormat="1" x14ac:dyDescent="0.2">
      <c r="A138" s="16"/>
      <c r="B138" s="16"/>
    </row>
    <row r="139" spans="1:2" s="286" customFormat="1" x14ac:dyDescent="0.2">
      <c r="A139" s="16"/>
      <c r="B139" s="16"/>
    </row>
    <row r="140" spans="1:2" s="286" customFormat="1" x14ac:dyDescent="0.2">
      <c r="A140" s="16"/>
      <c r="B140" s="16"/>
    </row>
    <row r="141" spans="1:2" s="286" customFormat="1" x14ac:dyDescent="0.2">
      <c r="A141" s="16"/>
      <c r="B141" s="16"/>
    </row>
    <row r="142" spans="1:2" s="286" customFormat="1" x14ac:dyDescent="0.2">
      <c r="A142" s="16"/>
      <c r="B142" s="16"/>
    </row>
    <row r="143" spans="1:2" s="286" customFormat="1" x14ac:dyDescent="0.2">
      <c r="A143" s="16"/>
      <c r="B143" s="16"/>
    </row>
    <row r="144" spans="1:2" s="286" customFormat="1" x14ac:dyDescent="0.2">
      <c r="A144" s="16"/>
      <c r="B144" s="16"/>
    </row>
    <row r="145" spans="1:2" s="286" customFormat="1" x14ac:dyDescent="0.2">
      <c r="A145" s="16"/>
      <c r="B145" s="16"/>
    </row>
    <row r="146" spans="1:2" s="286" customFormat="1" x14ac:dyDescent="0.2">
      <c r="A146" s="16"/>
      <c r="B146" s="16"/>
    </row>
    <row r="147" spans="1:2" s="286" customFormat="1" x14ac:dyDescent="0.2">
      <c r="A147" s="16"/>
      <c r="B147" s="16"/>
    </row>
    <row r="148" spans="1:2" s="286" customFormat="1" x14ac:dyDescent="0.2">
      <c r="A148" s="16"/>
      <c r="B148" s="16"/>
    </row>
    <row r="149" spans="1:2" s="286" customFormat="1" x14ac:dyDescent="0.2">
      <c r="A149" s="16"/>
      <c r="B149" s="16"/>
    </row>
    <row r="150" spans="1:2" s="286" customFormat="1" x14ac:dyDescent="0.2">
      <c r="A150" s="16"/>
      <c r="B150" s="16"/>
    </row>
    <row r="151" spans="1:2" s="286" customFormat="1" x14ac:dyDescent="0.2">
      <c r="A151" s="16"/>
      <c r="B151" s="16"/>
    </row>
    <row r="152" spans="1:2" s="286" customFormat="1" x14ac:dyDescent="0.2">
      <c r="A152" s="16"/>
      <c r="B152" s="16"/>
    </row>
    <row r="153" spans="1:2" s="286" customFormat="1" x14ac:dyDescent="0.2">
      <c r="A153" s="16"/>
      <c r="B153" s="16"/>
    </row>
    <row r="154" spans="1:2" s="286" customFormat="1" x14ac:dyDescent="0.2">
      <c r="A154" s="16"/>
      <c r="B154" s="16"/>
    </row>
    <row r="155" spans="1:2" s="286" customFormat="1" x14ac:dyDescent="0.2">
      <c r="A155" s="16"/>
      <c r="B155" s="16"/>
    </row>
    <row r="156" spans="1:2" s="286" customFormat="1" x14ac:dyDescent="0.2">
      <c r="A156" s="16"/>
      <c r="B156" s="16"/>
    </row>
    <row r="157" spans="1:2" s="286" customFormat="1" x14ac:dyDescent="0.2">
      <c r="A157" s="16"/>
      <c r="B157" s="16"/>
    </row>
    <row r="158" spans="1:2" s="286" customFormat="1" x14ac:dyDescent="0.2">
      <c r="A158" s="16"/>
      <c r="B158" s="16"/>
    </row>
    <row r="159" spans="1:2" s="286" customFormat="1" x14ac:dyDescent="0.2">
      <c r="A159" s="16"/>
      <c r="B159" s="16"/>
    </row>
    <row r="160" spans="1:2" s="286" customFormat="1" x14ac:dyDescent="0.2">
      <c r="A160" s="16"/>
      <c r="B160" s="16"/>
    </row>
    <row r="161" spans="1:2" s="286" customFormat="1" x14ac:dyDescent="0.2">
      <c r="A161" s="16"/>
      <c r="B161" s="16"/>
    </row>
    <row r="162" spans="1:2" s="286" customFormat="1" x14ac:dyDescent="0.2">
      <c r="A162" s="16"/>
      <c r="B162" s="16"/>
    </row>
    <row r="163" spans="1:2" s="286" customFormat="1" x14ac:dyDescent="0.2">
      <c r="A163" s="16"/>
      <c r="B163" s="16"/>
    </row>
    <row r="164" spans="1:2" s="286" customFormat="1" x14ac:dyDescent="0.2">
      <c r="A164" s="16"/>
      <c r="B164" s="16"/>
    </row>
    <row r="165" spans="1:2" s="286" customFormat="1" x14ac:dyDescent="0.2">
      <c r="A165" s="16"/>
      <c r="B165" s="16"/>
    </row>
    <row r="166" spans="1:2" s="286" customFormat="1" x14ac:dyDescent="0.2">
      <c r="A166" s="16"/>
      <c r="B166" s="16"/>
    </row>
    <row r="167" spans="1:2" s="286" customFormat="1" x14ac:dyDescent="0.2">
      <c r="A167" s="16"/>
      <c r="B167" s="16"/>
    </row>
    <row r="168" spans="1:2" s="286" customFormat="1" x14ac:dyDescent="0.2">
      <c r="A168" s="16"/>
      <c r="B168" s="16"/>
    </row>
    <row r="169" spans="1:2" s="286" customFormat="1" x14ac:dyDescent="0.2">
      <c r="A169" s="16"/>
      <c r="B169" s="16"/>
    </row>
    <row r="170" spans="1:2" s="286" customFormat="1" x14ac:dyDescent="0.2">
      <c r="A170" s="16"/>
      <c r="B170" s="16"/>
    </row>
    <row r="171" spans="1:2" s="286" customFormat="1" x14ac:dyDescent="0.2">
      <c r="A171" s="16"/>
      <c r="B171" s="16"/>
    </row>
    <row r="172" spans="1:2" s="286" customFormat="1" x14ac:dyDescent="0.2">
      <c r="A172" s="16"/>
      <c r="B172" s="16"/>
    </row>
    <row r="173" spans="1:2" s="286" customFormat="1" x14ac:dyDescent="0.2">
      <c r="A173" s="16"/>
      <c r="B173" s="16"/>
    </row>
    <row r="174" spans="1:2" s="286" customFormat="1" x14ac:dyDescent="0.2">
      <c r="A174" s="16"/>
      <c r="B174" s="16"/>
    </row>
    <row r="175" spans="1:2" s="286" customFormat="1" x14ac:dyDescent="0.2">
      <c r="A175" s="16"/>
      <c r="B175" s="16"/>
    </row>
    <row r="176" spans="1:2" s="286" customFormat="1" x14ac:dyDescent="0.2">
      <c r="A176" s="16"/>
      <c r="B176" s="16"/>
    </row>
    <row r="177" spans="1:2" s="286" customFormat="1" x14ac:dyDescent="0.2">
      <c r="A177" s="16"/>
      <c r="B177" s="16"/>
    </row>
    <row r="178" spans="1:2" s="286" customFormat="1" x14ac:dyDescent="0.2">
      <c r="A178" s="16"/>
      <c r="B178" s="16"/>
    </row>
    <row r="179" spans="1:2" s="286" customFormat="1" x14ac:dyDescent="0.2">
      <c r="A179" s="16"/>
      <c r="B179" s="16"/>
    </row>
    <row r="180" spans="1:2" s="286" customFormat="1" x14ac:dyDescent="0.2">
      <c r="A180" s="16"/>
      <c r="B180" s="16"/>
    </row>
    <row r="181" spans="1:2" s="286" customFormat="1" x14ac:dyDescent="0.2">
      <c r="A181" s="16"/>
      <c r="B181" s="16"/>
    </row>
    <row r="182" spans="1:2" s="286" customFormat="1" x14ac:dyDescent="0.2">
      <c r="A182" s="16"/>
      <c r="B182" s="16"/>
    </row>
    <row r="183" spans="1:2" s="286" customFormat="1" x14ac:dyDescent="0.2">
      <c r="A183" s="16"/>
      <c r="B183" s="16"/>
    </row>
    <row r="184" spans="1:2" s="286" customFormat="1" x14ac:dyDescent="0.2">
      <c r="A184" s="16"/>
      <c r="B184" s="16"/>
    </row>
    <row r="185" spans="1:2" s="286" customFormat="1" x14ac:dyDescent="0.2">
      <c r="A185" s="16"/>
      <c r="B185" s="16"/>
    </row>
    <row r="186" spans="1:2" s="286" customFormat="1" x14ac:dyDescent="0.2">
      <c r="A186" s="16"/>
      <c r="B186" s="16"/>
    </row>
    <row r="187" spans="1:2" s="286" customFormat="1" x14ac:dyDescent="0.2">
      <c r="A187" s="16"/>
      <c r="B187" s="16"/>
    </row>
    <row r="188" spans="1:2" s="286" customFormat="1" x14ac:dyDescent="0.2">
      <c r="A188" s="16"/>
      <c r="B188" s="16"/>
    </row>
    <row r="189" spans="1:2" s="286" customFormat="1" x14ac:dyDescent="0.2">
      <c r="A189" s="16"/>
      <c r="B189" s="16"/>
    </row>
    <row r="190" spans="1:2" s="286" customFormat="1" x14ac:dyDescent="0.2">
      <c r="A190" s="16"/>
      <c r="B190" s="16"/>
    </row>
    <row r="191" spans="1:2" s="286" customFormat="1" x14ac:dyDescent="0.2">
      <c r="A191" s="16"/>
      <c r="B191" s="16"/>
    </row>
    <row r="192" spans="1:2" s="286" customFormat="1" x14ac:dyDescent="0.2">
      <c r="A192" s="16"/>
      <c r="B192" s="16"/>
    </row>
    <row r="193" spans="1:2" s="286" customFormat="1" x14ac:dyDescent="0.2">
      <c r="A193" s="16"/>
      <c r="B193" s="16"/>
    </row>
    <row r="194" spans="1:2" s="286" customFormat="1" x14ac:dyDescent="0.2">
      <c r="A194" s="16"/>
      <c r="B194" s="16"/>
    </row>
    <row r="195" spans="1:2" s="286" customFormat="1" x14ac:dyDescent="0.2">
      <c r="A195" s="16"/>
      <c r="B195" s="16"/>
    </row>
    <row r="196" spans="1:2" s="286" customFormat="1" x14ac:dyDescent="0.2">
      <c r="A196" s="16"/>
      <c r="B196" s="16"/>
    </row>
    <row r="197" spans="1:2" s="286" customFormat="1" x14ac:dyDescent="0.2">
      <c r="A197" s="16"/>
      <c r="B197" s="16"/>
    </row>
    <row r="198" spans="1:2" s="286" customFormat="1" x14ac:dyDescent="0.2">
      <c r="A198" s="16"/>
      <c r="B198" s="16"/>
    </row>
    <row r="199" spans="1:2" s="286" customFormat="1" x14ac:dyDescent="0.2">
      <c r="A199" s="16"/>
      <c r="B199" s="16"/>
    </row>
    <row r="200" spans="1:2" s="286" customFormat="1" x14ac:dyDescent="0.2">
      <c r="A200" s="16"/>
      <c r="B200" s="16"/>
    </row>
    <row r="201" spans="1:2" s="286" customFormat="1" x14ac:dyDescent="0.2">
      <c r="A201" s="16"/>
      <c r="B201" s="16"/>
    </row>
    <row r="202" spans="1:2" s="286" customFormat="1" x14ac:dyDescent="0.2">
      <c r="A202" s="16"/>
      <c r="B202" s="16"/>
    </row>
    <row r="203" spans="1:2" s="286" customFormat="1" x14ac:dyDescent="0.2">
      <c r="A203" s="16"/>
      <c r="B203" s="16"/>
    </row>
    <row r="204" spans="1:2" s="286" customFormat="1" x14ac:dyDescent="0.2">
      <c r="A204" s="16"/>
      <c r="B204" s="16"/>
    </row>
    <row r="205" spans="1:2" s="286" customFormat="1" x14ac:dyDescent="0.2">
      <c r="A205" s="16"/>
      <c r="B205" s="16"/>
    </row>
    <row r="206" spans="1:2" s="286" customFormat="1" x14ac:dyDescent="0.2">
      <c r="A206" s="16"/>
      <c r="B206" s="16"/>
    </row>
    <row r="207" spans="1:2" s="286" customFormat="1" x14ac:dyDescent="0.2">
      <c r="A207" s="16"/>
      <c r="B207" s="16"/>
    </row>
    <row r="208" spans="1:2" s="286" customFormat="1" x14ac:dyDescent="0.2">
      <c r="A208" s="16"/>
      <c r="B208" s="16"/>
    </row>
    <row r="209" spans="1:2" s="286" customFormat="1" x14ac:dyDescent="0.2">
      <c r="A209" s="16"/>
      <c r="B209" s="16"/>
    </row>
    <row r="210" spans="1:2" s="286" customFormat="1" x14ac:dyDescent="0.2">
      <c r="A210" s="16"/>
      <c r="B210" s="16"/>
    </row>
    <row r="211" spans="1:2" s="286" customFormat="1" x14ac:dyDescent="0.2">
      <c r="A211" s="16"/>
      <c r="B211" s="16"/>
    </row>
    <row r="212" spans="1:2" s="286" customFormat="1" x14ac:dyDescent="0.2">
      <c r="A212" s="16"/>
      <c r="B212" s="16"/>
    </row>
    <row r="213" spans="1:2" s="286" customFormat="1" x14ac:dyDescent="0.2">
      <c r="A213" s="16"/>
      <c r="B213" s="16"/>
    </row>
    <row r="214" spans="1:2" s="286" customFormat="1" x14ac:dyDescent="0.2">
      <c r="A214" s="16"/>
      <c r="B214" s="16"/>
    </row>
    <row r="215" spans="1:2" s="286" customFormat="1" x14ac:dyDescent="0.2">
      <c r="A215" s="16"/>
      <c r="B215" s="16"/>
    </row>
    <row r="216" spans="1:2" s="286" customFormat="1" x14ac:dyDescent="0.2">
      <c r="A216" s="16"/>
      <c r="B216" s="16"/>
    </row>
    <row r="217" spans="1:2" s="286" customFormat="1" x14ac:dyDescent="0.2">
      <c r="A217" s="16"/>
      <c r="B217" s="16"/>
    </row>
    <row r="218" spans="1:2" s="286" customFormat="1" x14ac:dyDescent="0.2">
      <c r="A218" s="16"/>
      <c r="B218" s="16"/>
    </row>
    <row r="219" spans="1:2" s="286" customFormat="1" x14ac:dyDescent="0.2">
      <c r="A219" s="16"/>
      <c r="B219" s="16"/>
    </row>
    <row r="220" spans="1:2" s="286" customFormat="1" x14ac:dyDescent="0.2">
      <c r="A220" s="16"/>
      <c r="B220" s="16"/>
    </row>
    <row r="221" spans="1:2" s="286" customFormat="1" x14ac:dyDescent="0.2">
      <c r="A221" s="16"/>
      <c r="B221" s="16"/>
    </row>
    <row r="222" spans="1:2" s="286" customFormat="1" x14ac:dyDescent="0.2">
      <c r="A222" s="16"/>
      <c r="B222" s="16"/>
    </row>
    <row r="223" spans="1:2" s="286" customFormat="1" x14ac:dyDescent="0.2">
      <c r="A223" s="16"/>
      <c r="B223" s="16"/>
    </row>
    <row r="224" spans="1:2" s="286" customFormat="1" x14ac:dyDescent="0.2">
      <c r="A224" s="16"/>
      <c r="B224" s="16"/>
    </row>
    <row r="225" spans="1:2" s="286" customFormat="1" x14ac:dyDescent="0.2">
      <c r="A225" s="16"/>
      <c r="B225" s="16"/>
    </row>
    <row r="226" spans="1:2" s="286" customFormat="1" x14ac:dyDescent="0.2">
      <c r="A226" s="16"/>
      <c r="B226" s="16"/>
    </row>
    <row r="227" spans="1:2" s="286" customFormat="1" x14ac:dyDescent="0.2">
      <c r="A227" s="16"/>
      <c r="B227" s="16"/>
    </row>
    <row r="228" spans="1:2" s="286" customFormat="1" x14ac:dyDescent="0.2">
      <c r="A228" s="16"/>
      <c r="B228" s="16"/>
    </row>
    <row r="229" spans="1:2" s="286" customFormat="1" x14ac:dyDescent="0.2">
      <c r="A229" s="16"/>
      <c r="B229" s="16"/>
    </row>
    <row r="230" spans="1:2" s="286" customFormat="1" x14ac:dyDescent="0.2">
      <c r="A230" s="16"/>
      <c r="B230" s="16"/>
    </row>
    <row r="231" spans="1:2" s="286" customFormat="1" x14ac:dyDescent="0.2">
      <c r="A231" s="16"/>
      <c r="B231" s="16"/>
    </row>
    <row r="232" spans="1:2" s="286" customFormat="1" x14ac:dyDescent="0.2">
      <c r="A232" s="16"/>
      <c r="B232" s="16"/>
    </row>
    <row r="233" spans="1:2" s="286" customFormat="1" x14ac:dyDescent="0.2">
      <c r="A233" s="16"/>
      <c r="B233" s="16"/>
    </row>
    <row r="234" spans="1:2" s="286" customFormat="1" x14ac:dyDescent="0.2">
      <c r="A234" s="16"/>
      <c r="B234" s="16"/>
    </row>
    <row r="235" spans="1:2" s="286" customFormat="1" x14ac:dyDescent="0.2">
      <c r="A235" s="16"/>
      <c r="B235" s="16"/>
    </row>
    <row r="236" spans="1:2" s="286" customFormat="1" x14ac:dyDescent="0.2">
      <c r="A236" s="16"/>
      <c r="B236" s="16"/>
    </row>
    <row r="237" spans="1:2" s="286" customFormat="1" x14ac:dyDescent="0.2">
      <c r="A237" s="16"/>
      <c r="B237" s="16"/>
    </row>
    <row r="238" spans="1:2" s="286" customFormat="1" x14ac:dyDescent="0.2">
      <c r="A238" s="16"/>
      <c r="B238" s="16"/>
    </row>
    <row r="239" spans="1:2" s="286" customFormat="1" x14ac:dyDescent="0.2">
      <c r="A239" s="16"/>
      <c r="B239" s="16"/>
    </row>
    <row r="240" spans="1:2" s="286" customFormat="1" x14ac:dyDescent="0.2">
      <c r="A240" s="16"/>
      <c r="B240" s="16"/>
    </row>
    <row r="241" spans="1:2" s="286" customFormat="1" x14ac:dyDescent="0.2">
      <c r="A241" s="16"/>
      <c r="B241" s="16"/>
    </row>
    <row r="242" spans="1:2" s="286" customFormat="1" x14ac:dyDescent="0.2">
      <c r="A242" s="16"/>
      <c r="B242" s="16"/>
    </row>
    <row r="243" spans="1:2" s="286" customFormat="1" x14ac:dyDescent="0.2">
      <c r="A243" s="16"/>
      <c r="B243" s="16"/>
    </row>
    <row r="244" spans="1:2" s="286" customFormat="1" x14ac:dyDescent="0.2">
      <c r="A244" s="16"/>
      <c r="B244" s="16"/>
    </row>
    <row r="245" spans="1:2" s="286" customFormat="1" x14ac:dyDescent="0.2">
      <c r="A245" s="16"/>
      <c r="B245" s="16"/>
    </row>
    <row r="246" spans="1:2" s="286" customFormat="1" x14ac:dyDescent="0.2">
      <c r="A246" s="16"/>
      <c r="B246" s="16"/>
    </row>
    <row r="247" spans="1:2" s="286" customFormat="1" x14ac:dyDescent="0.2">
      <c r="A247" s="16"/>
      <c r="B247" s="16"/>
    </row>
    <row r="248" spans="1:2" s="286" customFormat="1" x14ac:dyDescent="0.2">
      <c r="A248" s="16"/>
      <c r="B248" s="16"/>
    </row>
    <row r="249" spans="1:2" s="286" customFormat="1" x14ac:dyDescent="0.2">
      <c r="A249" s="16"/>
      <c r="B249" s="16"/>
    </row>
    <row r="250" spans="1:2" s="286" customFormat="1" x14ac:dyDescent="0.2">
      <c r="A250" s="16"/>
      <c r="B250" s="16"/>
    </row>
    <row r="251" spans="1:2" s="286" customFormat="1" x14ac:dyDescent="0.2">
      <c r="A251" s="16"/>
      <c r="B251" s="16"/>
    </row>
    <row r="252" spans="1:2" s="286" customFormat="1" x14ac:dyDescent="0.2">
      <c r="A252" s="16"/>
      <c r="B252" s="16"/>
    </row>
    <row r="253" spans="1:2" s="286" customFormat="1" x14ac:dyDescent="0.2">
      <c r="A253" s="16"/>
      <c r="B253" s="16"/>
    </row>
    <row r="254" spans="1:2" s="286" customFormat="1" x14ac:dyDescent="0.2">
      <c r="A254" s="16"/>
      <c r="B254" s="16"/>
    </row>
    <row r="255" spans="1:2" s="286" customFormat="1" x14ac:dyDescent="0.2">
      <c r="A255" s="16"/>
      <c r="B255" s="16"/>
    </row>
    <row r="256" spans="1:2" s="286" customFormat="1" x14ac:dyDescent="0.2">
      <c r="A256" s="16"/>
      <c r="B256" s="16"/>
    </row>
    <row r="257" spans="1:2" s="286" customFormat="1" x14ac:dyDescent="0.2">
      <c r="A257" s="16"/>
      <c r="B257" s="16"/>
    </row>
    <row r="258" spans="1:2" s="286" customFormat="1" x14ac:dyDescent="0.2">
      <c r="A258" s="16"/>
      <c r="B258" s="16"/>
    </row>
    <row r="259" spans="1:2" s="286" customFormat="1" x14ac:dyDescent="0.2">
      <c r="A259" s="16"/>
      <c r="B259" s="16"/>
    </row>
    <row r="260" spans="1:2" s="286" customFormat="1" x14ac:dyDescent="0.2">
      <c r="A260" s="16"/>
      <c r="B260" s="16"/>
    </row>
    <row r="261" spans="1:2" s="286" customFormat="1" x14ac:dyDescent="0.2">
      <c r="A261" s="16"/>
      <c r="B261" s="16"/>
    </row>
    <row r="262" spans="1:2" s="286" customFormat="1" x14ac:dyDescent="0.2">
      <c r="A262" s="16"/>
      <c r="B262" s="16"/>
    </row>
    <row r="263" spans="1:2" s="286" customFormat="1" x14ac:dyDescent="0.2">
      <c r="A263" s="16"/>
      <c r="B263" s="16"/>
    </row>
    <row r="264" spans="1:2" s="286" customFormat="1" x14ac:dyDescent="0.2">
      <c r="A264" s="16"/>
      <c r="B264" s="16"/>
    </row>
    <row r="265" spans="1:2" s="286" customFormat="1" x14ac:dyDescent="0.2">
      <c r="A265" s="16"/>
      <c r="B265" s="16"/>
    </row>
    <row r="266" spans="1:2" s="286" customFormat="1" x14ac:dyDescent="0.2">
      <c r="A266" s="16"/>
      <c r="B266" s="16"/>
    </row>
    <row r="267" spans="1:2" s="286" customFormat="1" x14ac:dyDescent="0.2">
      <c r="A267" s="16"/>
      <c r="B267" s="16"/>
    </row>
    <row r="268" spans="1:2" s="286" customFormat="1" x14ac:dyDescent="0.2">
      <c r="A268" s="16"/>
      <c r="B268" s="16"/>
    </row>
    <row r="269" spans="1:2" s="286" customFormat="1" x14ac:dyDescent="0.2">
      <c r="A269" s="16"/>
      <c r="B269" s="16"/>
    </row>
    <row r="270" spans="1:2" s="286" customFormat="1" x14ac:dyDescent="0.2">
      <c r="A270" s="16"/>
      <c r="B270" s="16"/>
    </row>
    <row r="271" spans="1:2" s="286" customFormat="1" x14ac:dyDescent="0.2">
      <c r="A271" s="16"/>
      <c r="B271" s="16"/>
    </row>
    <row r="272" spans="1:2" s="286" customFormat="1" x14ac:dyDescent="0.2">
      <c r="A272" s="16"/>
      <c r="B272" s="16"/>
    </row>
    <row r="273" spans="1:2" s="286" customFormat="1" x14ac:dyDescent="0.2">
      <c r="A273" s="16"/>
      <c r="B273" s="16"/>
    </row>
    <row r="274" spans="1:2" s="286" customFormat="1" x14ac:dyDescent="0.2">
      <c r="A274" s="16"/>
      <c r="B274" s="16"/>
    </row>
    <row r="275" spans="1:2" s="286" customFormat="1" x14ac:dyDescent="0.2">
      <c r="A275" s="16"/>
      <c r="B275" s="16"/>
    </row>
    <row r="276" spans="1:2" s="286" customFormat="1" x14ac:dyDescent="0.2">
      <c r="A276" s="16"/>
      <c r="B276" s="16"/>
    </row>
    <row r="277" spans="1:2" s="286" customFormat="1" x14ac:dyDescent="0.2">
      <c r="A277" s="16"/>
      <c r="B277" s="16"/>
    </row>
    <row r="278" spans="1:2" s="286" customFormat="1" x14ac:dyDescent="0.2">
      <c r="A278" s="16"/>
      <c r="B278" s="16"/>
    </row>
    <row r="279" spans="1:2" s="286" customFormat="1" x14ac:dyDescent="0.2">
      <c r="A279" s="16"/>
      <c r="B279" s="16"/>
    </row>
    <row r="280" spans="1:2" s="286" customFormat="1" x14ac:dyDescent="0.2">
      <c r="A280" s="16"/>
      <c r="B280" s="16"/>
    </row>
    <row r="281" spans="1:2" s="286" customFormat="1" x14ac:dyDescent="0.2">
      <c r="A281" s="16"/>
      <c r="B281" s="16"/>
    </row>
    <row r="282" spans="1:2" s="286" customFormat="1" x14ac:dyDescent="0.2">
      <c r="A282" s="16"/>
      <c r="B282" s="16"/>
    </row>
    <row r="283" spans="1:2" s="286" customFormat="1" x14ac:dyDescent="0.2">
      <c r="A283" s="16"/>
      <c r="B283" s="16"/>
    </row>
    <row r="284" spans="1:2" s="286" customFormat="1" x14ac:dyDescent="0.2">
      <c r="A284" s="16"/>
      <c r="B284" s="16"/>
    </row>
    <row r="285" spans="1:2" s="286" customFormat="1" x14ac:dyDescent="0.2">
      <c r="A285" s="16"/>
      <c r="B285" s="16"/>
    </row>
    <row r="286" spans="1:2" s="286" customFormat="1" x14ac:dyDescent="0.2">
      <c r="A286" s="16"/>
      <c r="B286" s="16"/>
    </row>
    <row r="287" spans="1:2" s="286" customFormat="1" x14ac:dyDescent="0.2">
      <c r="A287" s="16"/>
      <c r="B287" s="16"/>
    </row>
    <row r="288" spans="1:2" s="286" customFormat="1" x14ac:dyDescent="0.2">
      <c r="A288" s="16"/>
      <c r="B288" s="16"/>
    </row>
    <row r="289" spans="1:2" s="286" customFormat="1" x14ac:dyDescent="0.2">
      <c r="A289" s="16"/>
      <c r="B289" s="16"/>
    </row>
    <row r="290" spans="1:2" s="286" customFormat="1" x14ac:dyDescent="0.2">
      <c r="A290" s="16"/>
      <c r="B290" s="16"/>
    </row>
    <row r="291" spans="1:2" s="286" customFormat="1" x14ac:dyDescent="0.2">
      <c r="A291" s="16"/>
      <c r="B291" s="16"/>
    </row>
    <row r="292" spans="1:2" s="286" customFormat="1" x14ac:dyDescent="0.2">
      <c r="A292" s="16"/>
      <c r="B292" s="16"/>
    </row>
    <row r="293" spans="1:2" s="286" customFormat="1" x14ac:dyDescent="0.2">
      <c r="A293" s="16"/>
      <c r="B293" s="16"/>
    </row>
    <row r="294" spans="1:2" s="286" customFormat="1" x14ac:dyDescent="0.2">
      <c r="A294" s="16"/>
      <c r="B294" s="16"/>
    </row>
    <row r="295" spans="1:2" s="286" customFormat="1" x14ac:dyDescent="0.2">
      <c r="A295" s="16"/>
      <c r="B295" s="16"/>
    </row>
    <row r="296" spans="1:2" s="286" customFormat="1" x14ac:dyDescent="0.2">
      <c r="A296" s="16"/>
      <c r="B296" s="16"/>
    </row>
    <row r="297" spans="1:2" s="286" customFormat="1" x14ac:dyDescent="0.2">
      <c r="A297" s="16"/>
      <c r="B297" s="16"/>
    </row>
    <row r="298" spans="1:2" s="286" customFormat="1" x14ac:dyDescent="0.2">
      <c r="A298" s="16"/>
      <c r="B298" s="16"/>
    </row>
    <row r="299" spans="1:2" s="286" customFormat="1" x14ac:dyDescent="0.2">
      <c r="A299" s="16"/>
      <c r="B299" s="16"/>
    </row>
    <row r="300" spans="1:2" s="286" customFormat="1" x14ac:dyDescent="0.2">
      <c r="A300" s="16"/>
      <c r="B300" s="16"/>
    </row>
    <row r="301" spans="1:2" s="286" customFormat="1" x14ac:dyDescent="0.2">
      <c r="A301" s="16"/>
      <c r="B301" s="16"/>
    </row>
    <row r="302" spans="1:2" s="286" customFormat="1" x14ac:dyDescent="0.2">
      <c r="A302" s="16"/>
      <c r="B302" s="16"/>
    </row>
    <row r="303" spans="1:2" s="286" customFormat="1" x14ac:dyDescent="0.2">
      <c r="A303" s="16"/>
      <c r="B303" s="16"/>
    </row>
    <row r="304" spans="1:2" s="286" customFormat="1" x14ac:dyDescent="0.2">
      <c r="A304" s="16"/>
      <c r="B304" s="16"/>
    </row>
    <row r="305" spans="1:2" s="286" customFormat="1" x14ac:dyDescent="0.2">
      <c r="A305" s="16"/>
      <c r="B305" s="16"/>
    </row>
    <row r="306" spans="1:2" s="286" customFormat="1" x14ac:dyDescent="0.2">
      <c r="A306" s="16"/>
      <c r="B306" s="16"/>
    </row>
    <row r="307" spans="1:2" s="286" customFormat="1" x14ac:dyDescent="0.2">
      <c r="A307" s="16"/>
      <c r="B307" s="16"/>
    </row>
    <row r="308" spans="1:2" s="286" customFormat="1" x14ac:dyDescent="0.2">
      <c r="A308" s="16"/>
      <c r="B308" s="16"/>
    </row>
    <row r="309" spans="1:2" s="286" customFormat="1" x14ac:dyDescent="0.2">
      <c r="A309" s="16"/>
      <c r="B309" s="16"/>
    </row>
    <row r="310" spans="1:2" s="286" customFormat="1" x14ac:dyDescent="0.2">
      <c r="A310" s="16"/>
      <c r="B310" s="16"/>
    </row>
    <row r="311" spans="1:2" s="286" customFormat="1" x14ac:dyDescent="0.2">
      <c r="A311" s="16"/>
      <c r="B311" s="16"/>
    </row>
    <row r="312" spans="1:2" s="286" customFormat="1" x14ac:dyDescent="0.2">
      <c r="A312" s="16"/>
      <c r="B312" s="16"/>
    </row>
    <row r="313" spans="1:2" s="286" customFormat="1" x14ac:dyDescent="0.2">
      <c r="A313" s="16"/>
      <c r="B313" s="16"/>
    </row>
    <row r="314" spans="1:2" s="286" customFormat="1" x14ac:dyDescent="0.2">
      <c r="A314" s="16"/>
      <c r="B314" s="16"/>
    </row>
    <row r="315" spans="1:2" s="286" customFormat="1" x14ac:dyDescent="0.2">
      <c r="A315" s="16"/>
      <c r="B315" s="16"/>
    </row>
    <row r="316" spans="1:2" s="286" customFormat="1" x14ac:dyDescent="0.2">
      <c r="A316" s="16"/>
      <c r="B316" s="16"/>
    </row>
    <row r="317" spans="1:2" s="286" customFormat="1" x14ac:dyDescent="0.2">
      <c r="A317" s="16"/>
      <c r="B317" s="16"/>
    </row>
    <row r="318" spans="1:2" s="286" customFormat="1" x14ac:dyDescent="0.2">
      <c r="A318" s="16"/>
      <c r="B318" s="16"/>
    </row>
    <row r="319" spans="1:2" s="286" customFormat="1" x14ac:dyDescent="0.2">
      <c r="A319" s="16"/>
      <c r="B319" s="16"/>
    </row>
    <row r="320" spans="1:2" s="286" customFormat="1" x14ac:dyDescent="0.2">
      <c r="A320" s="16"/>
      <c r="B320" s="16"/>
    </row>
    <row r="321" spans="1:2" s="286" customFormat="1" x14ac:dyDescent="0.2">
      <c r="A321" s="16"/>
      <c r="B321" s="16"/>
    </row>
    <row r="322" spans="1:2" s="286" customFormat="1" x14ac:dyDescent="0.2">
      <c r="A322" s="16"/>
      <c r="B322" s="16"/>
    </row>
    <row r="323" spans="1:2" s="286" customFormat="1" x14ac:dyDescent="0.2">
      <c r="A323" s="16"/>
      <c r="B323" s="16"/>
    </row>
    <row r="324" spans="1:2" s="286" customFormat="1" x14ac:dyDescent="0.2">
      <c r="A324" s="16"/>
      <c r="B324" s="16"/>
    </row>
    <row r="325" spans="1:2" s="286" customFormat="1" x14ac:dyDescent="0.2">
      <c r="A325" s="16"/>
      <c r="B325" s="16"/>
    </row>
    <row r="326" spans="1:2" s="286" customFormat="1" x14ac:dyDescent="0.2">
      <c r="A326" s="16"/>
      <c r="B326" s="16"/>
    </row>
    <row r="327" spans="1:2" s="286" customFormat="1" x14ac:dyDescent="0.2">
      <c r="A327" s="16"/>
      <c r="B327" s="16"/>
    </row>
    <row r="328" spans="1:2" s="286" customFormat="1" x14ac:dyDescent="0.2">
      <c r="A328" s="16"/>
      <c r="B328" s="16"/>
    </row>
    <row r="329" spans="1:2" s="286" customFormat="1" x14ac:dyDescent="0.2">
      <c r="A329" s="16"/>
      <c r="B329" s="16"/>
    </row>
    <row r="330" spans="1:2" s="286" customFormat="1" x14ac:dyDescent="0.2">
      <c r="A330" s="16"/>
      <c r="B330" s="16"/>
    </row>
    <row r="331" spans="1:2" s="286" customFormat="1" x14ac:dyDescent="0.2">
      <c r="A331" s="16"/>
      <c r="B331" s="16"/>
    </row>
    <row r="332" spans="1:2" s="286" customFormat="1" x14ac:dyDescent="0.2">
      <c r="A332" s="16"/>
      <c r="B332" s="16"/>
    </row>
    <row r="333" spans="1:2" s="286" customFormat="1" x14ac:dyDescent="0.2">
      <c r="A333" s="16"/>
      <c r="B333" s="16"/>
    </row>
    <row r="334" spans="1:2" s="286" customFormat="1" x14ac:dyDescent="0.2">
      <c r="A334" s="16"/>
      <c r="B334" s="16"/>
    </row>
    <row r="335" spans="1:2" s="286" customFormat="1" x14ac:dyDescent="0.2">
      <c r="A335" s="16"/>
      <c r="B335" s="16"/>
    </row>
    <row r="336" spans="1:2" s="286" customFormat="1" x14ac:dyDescent="0.2">
      <c r="A336" s="16"/>
      <c r="B336" s="16"/>
    </row>
    <row r="337" spans="1:2" s="286" customFormat="1" x14ac:dyDescent="0.2">
      <c r="A337" s="16"/>
      <c r="B337" s="16"/>
    </row>
    <row r="338" spans="1:2" s="286" customFormat="1" x14ac:dyDescent="0.2">
      <c r="A338" s="16"/>
      <c r="B338" s="16"/>
    </row>
    <row r="339" spans="1:2" s="286" customFormat="1" x14ac:dyDescent="0.2">
      <c r="A339" s="16"/>
      <c r="B339" s="16"/>
    </row>
    <row r="340" spans="1:2" s="286" customFormat="1" x14ac:dyDescent="0.2">
      <c r="A340" s="16"/>
      <c r="B340" s="16"/>
    </row>
    <row r="341" spans="1:2" s="286" customFormat="1" x14ac:dyDescent="0.2">
      <c r="A341" s="16"/>
      <c r="B341" s="16"/>
    </row>
    <row r="342" spans="1:2" s="286" customFormat="1" x14ac:dyDescent="0.2">
      <c r="A342" s="16"/>
      <c r="B342" s="16"/>
    </row>
    <row r="343" spans="1:2" s="286" customFormat="1" x14ac:dyDescent="0.2">
      <c r="A343" s="16"/>
      <c r="B343" s="16"/>
    </row>
    <row r="344" spans="1:2" s="286" customFormat="1" x14ac:dyDescent="0.2">
      <c r="A344" s="16"/>
      <c r="B344" s="16"/>
    </row>
    <row r="345" spans="1:2" s="286" customFormat="1" x14ac:dyDescent="0.2">
      <c r="A345" s="16"/>
      <c r="B345" s="16"/>
    </row>
    <row r="346" spans="1:2" s="286" customFormat="1" x14ac:dyDescent="0.2">
      <c r="A346" s="16"/>
      <c r="B346" s="16"/>
    </row>
    <row r="347" spans="1:2" s="286" customFormat="1" x14ac:dyDescent="0.2">
      <c r="A347" s="16"/>
      <c r="B347" s="16"/>
    </row>
    <row r="348" spans="1:2" s="286" customFormat="1" x14ac:dyDescent="0.2">
      <c r="A348" s="16"/>
      <c r="B348" s="16"/>
    </row>
    <row r="349" spans="1:2" s="286" customFormat="1" x14ac:dyDescent="0.2">
      <c r="A349" s="16"/>
      <c r="B349" s="16"/>
    </row>
    <row r="350" spans="1:2" s="286" customFormat="1" x14ac:dyDescent="0.2">
      <c r="A350" s="16"/>
      <c r="B350" s="16"/>
    </row>
    <row r="351" spans="1:2" s="286" customFormat="1" x14ac:dyDescent="0.2">
      <c r="A351" s="16"/>
      <c r="B351" s="16"/>
    </row>
    <row r="352" spans="1:2" s="286" customFormat="1" x14ac:dyDescent="0.2">
      <c r="A352" s="16"/>
      <c r="B352" s="16"/>
    </row>
    <row r="353" spans="1:2" s="286" customFormat="1" x14ac:dyDescent="0.2">
      <c r="A353" s="16"/>
      <c r="B353" s="16"/>
    </row>
    <row r="354" spans="1:2" s="286" customFormat="1" x14ac:dyDescent="0.2">
      <c r="A354" s="16"/>
      <c r="B354" s="16"/>
    </row>
    <row r="355" spans="1:2" s="286" customFormat="1" x14ac:dyDescent="0.2">
      <c r="A355" s="16"/>
      <c r="B355" s="16"/>
    </row>
    <row r="356" spans="1:2" s="286" customFormat="1" x14ac:dyDescent="0.2">
      <c r="A356" s="16"/>
      <c r="B356" s="16"/>
    </row>
    <row r="357" spans="1:2" s="286" customFormat="1" x14ac:dyDescent="0.2">
      <c r="A357" s="16"/>
      <c r="B357" s="16"/>
    </row>
    <row r="358" spans="1:2" s="286" customFormat="1" x14ac:dyDescent="0.2">
      <c r="A358" s="16"/>
      <c r="B358" s="16"/>
    </row>
    <row r="359" spans="1:2" s="286" customFormat="1" x14ac:dyDescent="0.2">
      <c r="A359" s="16"/>
      <c r="B359" s="16"/>
    </row>
    <row r="360" spans="1:2" s="286" customFormat="1" x14ac:dyDescent="0.2">
      <c r="A360" s="16"/>
      <c r="B360" s="16"/>
    </row>
    <row r="361" spans="1:2" s="286" customFormat="1" x14ac:dyDescent="0.2">
      <c r="A361" s="16"/>
      <c r="B361" s="16"/>
    </row>
    <row r="362" spans="1:2" s="286" customFormat="1" x14ac:dyDescent="0.2">
      <c r="A362" s="16"/>
      <c r="B362" s="16"/>
    </row>
    <row r="363" spans="1:2" s="286" customFormat="1" x14ac:dyDescent="0.2">
      <c r="A363" s="16"/>
      <c r="B363" s="16"/>
    </row>
    <row r="364" spans="1:2" s="286" customFormat="1" x14ac:dyDescent="0.2">
      <c r="A364" s="16"/>
      <c r="B364" s="16"/>
    </row>
    <row r="365" spans="1:2" s="286" customFormat="1" x14ac:dyDescent="0.2">
      <c r="A365" s="16"/>
      <c r="B365" s="16"/>
    </row>
    <row r="366" spans="1:2" s="286" customFormat="1" x14ac:dyDescent="0.2">
      <c r="A366" s="16"/>
      <c r="B366" s="16"/>
    </row>
    <row r="367" spans="1:2" s="286" customFormat="1" x14ac:dyDescent="0.2">
      <c r="A367" s="16"/>
      <c r="B367" s="16"/>
    </row>
    <row r="368" spans="1:2" s="286" customFormat="1" x14ac:dyDescent="0.2">
      <c r="A368" s="16"/>
      <c r="B368" s="16"/>
    </row>
    <row r="369" spans="1:2" s="286" customFormat="1" x14ac:dyDescent="0.2">
      <c r="A369" s="16"/>
      <c r="B369" s="16"/>
    </row>
    <row r="370" spans="1:2" s="286" customFormat="1" x14ac:dyDescent="0.2">
      <c r="A370" s="16"/>
      <c r="B370" s="16"/>
    </row>
    <row r="371" spans="1:2" s="286" customFormat="1" x14ac:dyDescent="0.2">
      <c r="A371" s="16"/>
      <c r="B371" s="16"/>
    </row>
    <row r="372" spans="1:2" s="286" customFormat="1" x14ac:dyDescent="0.2">
      <c r="A372" s="16"/>
      <c r="B372" s="16"/>
    </row>
    <row r="373" spans="1:2" s="286" customFormat="1" x14ac:dyDescent="0.2">
      <c r="A373" s="16"/>
      <c r="B373" s="16"/>
    </row>
    <row r="374" spans="1:2" s="286" customFormat="1" x14ac:dyDescent="0.2">
      <c r="A374" s="16"/>
      <c r="B374" s="16"/>
    </row>
    <row r="375" spans="1:2" s="286" customFormat="1" x14ac:dyDescent="0.2">
      <c r="A375" s="16"/>
      <c r="B375" s="16"/>
    </row>
    <row r="376" spans="1:2" s="286" customFormat="1" x14ac:dyDescent="0.2">
      <c r="A376" s="16"/>
      <c r="B376" s="16"/>
    </row>
    <row r="377" spans="1:2" s="286" customFormat="1" x14ac:dyDescent="0.2">
      <c r="A377" s="16"/>
      <c r="B377" s="16"/>
    </row>
    <row r="378" spans="1:2" s="286" customFormat="1" x14ac:dyDescent="0.2">
      <c r="A378" s="16"/>
      <c r="B378" s="16"/>
    </row>
    <row r="379" spans="1:2" s="286" customFormat="1" x14ac:dyDescent="0.2">
      <c r="A379" s="16"/>
      <c r="B379" s="16"/>
    </row>
    <row r="380" spans="1:2" s="286" customFormat="1" x14ac:dyDescent="0.2">
      <c r="A380" s="16"/>
      <c r="B380" s="16"/>
    </row>
    <row r="381" spans="1:2" s="286" customFormat="1" x14ac:dyDescent="0.2">
      <c r="A381" s="16"/>
      <c r="B381" s="16"/>
    </row>
    <row r="382" spans="1:2" s="286" customFormat="1" x14ac:dyDescent="0.2">
      <c r="A382" s="16"/>
      <c r="B382" s="16"/>
    </row>
    <row r="383" spans="1:2" s="286" customFormat="1" x14ac:dyDescent="0.2">
      <c r="A383" s="16"/>
      <c r="B383" s="16"/>
    </row>
    <row r="384" spans="1:2" s="286" customFormat="1" x14ac:dyDescent="0.2">
      <c r="A384" s="16"/>
      <c r="B384" s="16"/>
    </row>
    <row r="385" spans="1:2" s="286" customFormat="1" x14ac:dyDescent="0.2">
      <c r="A385" s="16"/>
      <c r="B385" s="16"/>
    </row>
    <row r="386" spans="1:2" s="286" customFormat="1" x14ac:dyDescent="0.2">
      <c r="A386" s="16"/>
      <c r="B386" s="16"/>
    </row>
    <row r="387" spans="1:2" s="286" customFormat="1" x14ac:dyDescent="0.2">
      <c r="A387" s="16"/>
      <c r="B387" s="16"/>
    </row>
    <row r="388" spans="1:2" s="286" customFormat="1" x14ac:dyDescent="0.2">
      <c r="A388" s="16"/>
      <c r="B388" s="16"/>
    </row>
    <row r="389" spans="1:2" s="286" customFormat="1" x14ac:dyDescent="0.2">
      <c r="A389" s="16"/>
      <c r="B389" s="16"/>
    </row>
    <row r="390" spans="1:2" s="286" customFormat="1" x14ac:dyDescent="0.2">
      <c r="A390" s="16"/>
      <c r="B390" s="16"/>
    </row>
    <row r="391" spans="1:2" s="286" customFormat="1" x14ac:dyDescent="0.2">
      <c r="A391" s="16"/>
      <c r="B391" s="16"/>
    </row>
    <row r="392" spans="1:2" s="286" customFormat="1" x14ac:dyDescent="0.2">
      <c r="A392" s="16"/>
      <c r="B392" s="16"/>
    </row>
    <row r="393" spans="1:2" s="286" customFormat="1" x14ac:dyDescent="0.2">
      <c r="A393" s="16"/>
      <c r="B393" s="16"/>
    </row>
    <row r="394" spans="1:2" s="286" customFormat="1" x14ac:dyDescent="0.2">
      <c r="A394" s="16"/>
      <c r="B394" s="16"/>
    </row>
    <row r="395" spans="1:2" s="286" customFormat="1" x14ac:dyDescent="0.2">
      <c r="A395" s="16"/>
      <c r="B395" s="16"/>
    </row>
    <row r="396" spans="1:2" s="286" customFormat="1" x14ac:dyDescent="0.2">
      <c r="A396" s="16"/>
      <c r="B396" s="16"/>
    </row>
    <row r="397" spans="1:2" s="286" customFormat="1" x14ac:dyDescent="0.2">
      <c r="A397" s="16"/>
      <c r="B397" s="16"/>
    </row>
    <row r="398" spans="1:2" s="286" customFormat="1" x14ac:dyDescent="0.2">
      <c r="A398" s="16"/>
      <c r="B398" s="16"/>
    </row>
    <row r="399" spans="1:2" s="286" customFormat="1" x14ac:dyDescent="0.2">
      <c r="A399" s="16"/>
      <c r="B399" s="16"/>
    </row>
    <row r="400" spans="1:2" s="286" customFormat="1" x14ac:dyDescent="0.2">
      <c r="A400" s="16"/>
      <c r="B400" s="16"/>
    </row>
    <row r="401" spans="1:2" s="286" customFormat="1" x14ac:dyDescent="0.2">
      <c r="A401" s="16"/>
      <c r="B401" s="16"/>
    </row>
    <row r="402" spans="1:2" s="286" customFormat="1" x14ac:dyDescent="0.2">
      <c r="A402" s="16"/>
      <c r="B402" s="16"/>
    </row>
    <row r="403" spans="1:2" s="286" customFormat="1" x14ac:dyDescent="0.2">
      <c r="A403" s="16"/>
      <c r="B403" s="16"/>
    </row>
    <row r="404" spans="1:2" s="286" customFormat="1" x14ac:dyDescent="0.2">
      <c r="A404" s="16"/>
      <c r="B404" s="16"/>
    </row>
    <row r="405" spans="1:2" s="286" customFormat="1" x14ac:dyDescent="0.2">
      <c r="A405" s="16"/>
      <c r="B405" s="16"/>
    </row>
    <row r="406" spans="1:2" s="286" customFormat="1" x14ac:dyDescent="0.2">
      <c r="A406" s="16"/>
      <c r="B406" s="16"/>
    </row>
    <row r="407" spans="1:2" s="286" customFormat="1" x14ac:dyDescent="0.2">
      <c r="A407" s="16"/>
      <c r="B407" s="16"/>
    </row>
    <row r="408" spans="1:2" s="286" customFormat="1" x14ac:dyDescent="0.2">
      <c r="A408" s="16"/>
      <c r="B408" s="16"/>
    </row>
    <row r="409" spans="1:2" s="286" customFormat="1" x14ac:dyDescent="0.2">
      <c r="A409" s="16"/>
      <c r="B409" s="16"/>
    </row>
    <row r="410" spans="1:2" s="286" customFormat="1" x14ac:dyDescent="0.2">
      <c r="A410" s="16"/>
      <c r="B410" s="16"/>
    </row>
    <row r="411" spans="1:2" s="286" customFormat="1" x14ac:dyDescent="0.2">
      <c r="A411" s="16"/>
      <c r="B411" s="16"/>
    </row>
    <row r="412" spans="1:2" s="286" customFormat="1" x14ac:dyDescent="0.2">
      <c r="A412" s="16"/>
      <c r="B412" s="16"/>
    </row>
    <row r="413" spans="1:2" s="286" customFormat="1" x14ac:dyDescent="0.2">
      <c r="A413" s="16"/>
      <c r="B413" s="16"/>
    </row>
    <row r="414" spans="1:2" s="286" customFormat="1" x14ac:dyDescent="0.2">
      <c r="A414" s="16"/>
      <c r="B414" s="16"/>
    </row>
    <row r="415" spans="1:2" s="286" customFormat="1" x14ac:dyDescent="0.2">
      <c r="A415" s="16"/>
      <c r="B415" s="16"/>
    </row>
    <row r="416" spans="1:2" s="286" customFormat="1" x14ac:dyDescent="0.2">
      <c r="A416" s="16"/>
      <c r="B416" s="16"/>
    </row>
    <row r="417" spans="1:2" s="286" customFormat="1" x14ac:dyDescent="0.2">
      <c r="A417" s="16"/>
      <c r="B417" s="16"/>
    </row>
    <row r="418" spans="1:2" s="286" customFormat="1" x14ac:dyDescent="0.2">
      <c r="A418" s="16"/>
      <c r="B418" s="16"/>
    </row>
    <row r="419" spans="1:2" s="286" customFormat="1" x14ac:dyDescent="0.2">
      <c r="A419" s="16"/>
      <c r="B419" s="16"/>
    </row>
    <row r="420" spans="1:2" s="286" customFormat="1" x14ac:dyDescent="0.2">
      <c r="A420" s="16"/>
      <c r="B420" s="16"/>
    </row>
    <row r="421" spans="1:2" s="286" customFormat="1" x14ac:dyDescent="0.2">
      <c r="A421" s="16"/>
      <c r="B421" s="16"/>
    </row>
    <row r="422" spans="1:2" s="286" customFormat="1" x14ac:dyDescent="0.2">
      <c r="A422" s="16"/>
      <c r="B422" s="16"/>
    </row>
    <row r="423" spans="1:2" s="286" customFormat="1" x14ac:dyDescent="0.2">
      <c r="A423" s="16"/>
      <c r="B423" s="16"/>
    </row>
    <row r="424" spans="1:2" s="286" customFormat="1" x14ac:dyDescent="0.2">
      <c r="A424" s="16"/>
      <c r="B424" s="16"/>
    </row>
    <row r="425" spans="1:2" s="286" customFormat="1" x14ac:dyDescent="0.2">
      <c r="A425" s="16"/>
      <c r="B425" s="16"/>
    </row>
    <row r="426" spans="1:2" s="286" customFormat="1" x14ac:dyDescent="0.2">
      <c r="A426" s="16"/>
      <c r="B426" s="16"/>
    </row>
    <row r="427" spans="1:2" s="286" customFormat="1" x14ac:dyDescent="0.2">
      <c r="A427" s="16"/>
      <c r="B427" s="16"/>
    </row>
    <row r="428" spans="1:2" s="286" customFormat="1" x14ac:dyDescent="0.2">
      <c r="A428" s="16"/>
      <c r="B428" s="16"/>
    </row>
    <row r="429" spans="1:2" s="286" customFormat="1" x14ac:dyDescent="0.2">
      <c r="A429" s="16"/>
      <c r="B429" s="16"/>
    </row>
    <row r="430" spans="1:2" s="286" customFormat="1" x14ac:dyDescent="0.2">
      <c r="A430" s="16"/>
      <c r="B430" s="16"/>
    </row>
    <row r="431" spans="1:2" s="286" customFormat="1" x14ac:dyDescent="0.2">
      <c r="A431" s="16"/>
      <c r="B431" s="16"/>
    </row>
    <row r="432" spans="1:2" s="286" customFormat="1" x14ac:dyDescent="0.2">
      <c r="A432" s="16"/>
      <c r="B432" s="16"/>
    </row>
    <row r="433" spans="1:2" s="286" customFormat="1" x14ac:dyDescent="0.2">
      <c r="A433" s="16"/>
      <c r="B433" s="16"/>
    </row>
    <row r="434" spans="1:2" s="286" customFormat="1" x14ac:dyDescent="0.2">
      <c r="A434" s="16"/>
      <c r="B434" s="16"/>
    </row>
    <row r="435" spans="1:2" s="286" customFormat="1" x14ac:dyDescent="0.2">
      <c r="A435" s="16"/>
      <c r="B435" s="16"/>
    </row>
    <row r="436" spans="1:2" s="286" customFormat="1" x14ac:dyDescent="0.2">
      <c r="A436" s="16"/>
      <c r="B436" s="16"/>
    </row>
    <row r="437" spans="1:2" s="286" customFormat="1" x14ac:dyDescent="0.2">
      <c r="A437" s="16"/>
      <c r="B437" s="16"/>
    </row>
    <row r="438" spans="1:2" s="286" customFormat="1" x14ac:dyDescent="0.2">
      <c r="A438" s="16"/>
      <c r="B438" s="16"/>
    </row>
    <row r="439" spans="1:2" s="286" customFormat="1" x14ac:dyDescent="0.2">
      <c r="A439" s="16"/>
      <c r="B439" s="16"/>
    </row>
    <row r="440" spans="1:2" s="286" customFormat="1" x14ac:dyDescent="0.2">
      <c r="A440" s="16"/>
      <c r="B440" s="16"/>
    </row>
    <row r="441" spans="1:2" s="286" customFormat="1" x14ac:dyDescent="0.2">
      <c r="A441" s="16"/>
      <c r="B441" s="16"/>
    </row>
    <row r="442" spans="1:2" s="286" customFormat="1" x14ac:dyDescent="0.2">
      <c r="A442" s="16"/>
      <c r="B442" s="16"/>
    </row>
    <row r="443" spans="1:2" s="286" customFormat="1" x14ac:dyDescent="0.2">
      <c r="A443" s="16"/>
      <c r="B443" s="16"/>
    </row>
    <row r="444" spans="1:2" s="286" customFormat="1" x14ac:dyDescent="0.2">
      <c r="A444" s="16"/>
      <c r="B444" s="16"/>
    </row>
    <row r="445" spans="1:2" s="286" customFormat="1" x14ac:dyDescent="0.2">
      <c r="A445" s="16"/>
      <c r="B445" s="16"/>
    </row>
    <row r="446" spans="1:2" s="286" customFormat="1" x14ac:dyDescent="0.2">
      <c r="A446" s="16"/>
      <c r="B446" s="16"/>
    </row>
    <row r="447" spans="1:2" s="286" customFormat="1" x14ac:dyDescent="0.2">
      <c r="A447" s="16"/>
      <c r="B447" s="16"/>
    </row>
    <row r="448" spans="1:2" s="286" customFormat="1" x14ac:dyDescent="0.2">
      <c r="A448" s="16"/>
      <c r="B448" s="16"/>
    </row>
    <row r="449" spans="1:2" s="286" customFormat="1" x14ac:dyDescent="0.2">
      <c r="A449" s="16"/>
      <c r="B449" s="16"/>
    </row>
    <row r="450" spans="1:2" s="286" customFormat="1" x14ac:dyDescent="0.2">
      <c r="A450" s="16"/>
      <c r="B450" s="16"/>
    </row>
    <row r="451" spans="1:2" s="286" customFormat="1" x14ac:dyDescent="0.2">
      <c r="A451" s="16"/>
      <c r="B451" s="16"/>
    </row>
    <row r="452" spans="1:2" s="286" customFormat="1" x14ac:dyDescent="0.2">
      <c r="A452" s="16"/>
      <c r="B452" s="16"/>
    </row>
    <row r="453" spans="1:2" s="286" customFormat="1" x14ac:dyDescent="0.2">
      <c r="A453" s="16"/>
      <c r="B453" s="16"/>
    </row>
    <row r="454" spans="1:2" s="286" customFormat="1" x14ac:dyDescent="0.2">
      <c r="A454" s="16"/>
      <c r="B454" s="16"/>
    </row>
    <row r="455" spans="1:2" s="286" customFormat="1" x14ac:dyDescent="0.2">
      <c r="A455" s="16"/>
      <c r="B455" s="16"/>
    </row>
    <row r="456" spans="1:2" s="286" customFormat="1" x14ac:dyDescent="0.2">
      <c r="A456" s="16"/>
      <c r="B456" s="16"/>
    </row>
    <row r="457" spans="1:2" s="286" customFormat="1" x14ac:dyDescent="0.2">
      <c r="A457" s="16"/>
      <c r="B457" s="16"/>
    </row>
    <row r="458" spans="1:2" s="286" customFormat="1" x14ac:dyDescent="0.2">
      <c r="A458" s="16"/>
      <c r="B458" s="16"/>
    </row>
    <row r="459" spans="1:2" s="286" customFormat="1" x14ac:dyDescent="0.2">
      <c r="A459" s="16"/>
      <c r="B459" s="16"/>
    </row>
    <row r="460" spans="1:2" s="286" customFormat="1" x14ac:dyDescent="0.2">
      <c r="A460" s="16"/>
      <c r="B460" s="16"/>
    </row>
    <row r="461" spans="1:2" s="286" customFormat="1" x14ac:dyDescent="0.2">
      <c r="A461" s="16"/>
      <c r="B461" s="16"/>
    </row>
    <row r="462" spans="1:2" s="286" customFormat="1" x14ac:dyDescent="0.2">
      <c r="A462" s="16"/>
      <c r="B462" s="16"/>
    </row>
    <row r="463" spans="1:2" s="286" customFormat="1" x14ac:dyDescent="0.2">
      <c r="A463" s="16"/>
      <c r="B463" s="16"/>
    </row>
    <row r="464" spans="1:2" s="286" customFormat="1" x14ac:dyDescent="0.2">
      <c r="A464" s="16"/>
      <c r="B464" s="16"/>
    </row>
    <row r="465" spans="1:2" s="286" customFormat="1" x14ac:dyDescent="0.2">
      <c r="A465" s="16"/>
      <c r="B465" s="16"/>
    </row>
    <row r="466" spans="1:2" s="286" customFormat="1" x14ac:dyDescent="0.2">
      <c r="A466" s="16"/>
      <c r="B466" s="16"/>
    </row>
    <row r="467" spans="1:2" s="286" customFormat="1" x14ac:dyDescent="0.2">
      <c r="A467" s="16"/>
      <c r="B467" s="16"/>
    </row>
    <row r="468" spans="1:2" s="286" customFormat="1" x14ac:dyDescent="0.2">
      <c r="A468" s="16"/>
      <c r="B468" s="16"/>
    </row>
    <row r="469" spans="1:2" s="286" customFormat="1" x14ac:dyDescent="0.2">
      <c r="A469" s="16"/>
      <c r="B469" s="16"/>
    </row>
    <row r="470" spans="1:2" s="286" customFormat="1" x14ac:dyDescent="0.2">
      <c r="A470" s="16"/>
      <c r="B470" s="16"/>
    </row>
    <row r="471" spans="1:2" s="286" customFormat="1" x14ac:dyDescent="0.2">
      <c r="A471" s="16"/>
      <c r="B471" s="16"/>
    </row>
    <row r="472" spans="1:2" s="286" customFormat="1" x14ac:dyDescent="0.2">
      <c r="A472" s="16"/>
      <c r="B472" s="16"/>
    </row>
    <row r="473" spans="1:2" s="286" customFormat="1" x14ac:dyDescent="0.2">
      <c r="A473" s="16"/>
      <c r="B473" s="16"/>
    </row>
    <row r="474" spans="1:2" s="286" customFormat="1" x14ac:dyDescent="0.2">
      <c r="A474" s="16"/>
      <c r="B474" s="16"/>
    </row>
    <row r="475" spans="1:2" s="286" customFormat="1" x14ac:dyDescent="0.2">
      <c r="A475" s="16"/>
      <c r="B475" s="16"/>
    </row>
    <row r="476" spans="1:2" s="286" customFormat="1" x14ac:dyDescent="0.2">
      <c r="A476" s="16"/>
      <c r="B476" s="16"/>
    </row>
    <row r="477" spans="1:2" s="286" customFormat="1" x14ac:dyDescent="0.2">
      <c r="A477" s="16"/>
      <c r="B477" s="16"/>
    </row>
    <row r="478" spans="1:2" s="286" customFormat="1" x14ac:dyDescent="0.2">
      <c r="A478" s="16"/>
      <c r="B478" s="16"/>
    </row>
    <row r="479" spans="1:2" s="286" customFormat="1" x14ac:dyDescent="0.2">
      <c r="A479" s="16"/>
      <c r="B479" s="16"/>
    </row>
    <row r="480" spans="1:2" s="286" customFormat="1" x14ac:dyDescent="0.2">
      <c r="A480" s="16"/>
      <c r="B480" s="16"/>
    </row>
    <row r="481" spans="1:2" s="286" customFormat="1" x14ac:dyDescent="0.2">
      <c r="A481" s="16"/>
      <c r="B481" s="16"/>
    </row>
    <row r="482" spans="1:2" s="286" customFormat="1" x14ac:dyDescent="0.2">
      <c r="A482" s="16"/>
      <c r="B482" s="16"/>
    </row>
    <row r="483" spans="1:2" s="286" customFormat="1" x14ac:dyDescent="0.2">
      <c r="A483" s="16"/>
      <c r="B483" s="16"/>
    </row>
    <row r="484" spans="1:2" s="286" customFormat="1" x14ac:dyDescent="0.2">
      <c r="A484" s="16"/>
      <c r="B484" s="16"/>
    </row>
    <row r="485" spans="1:2" s="286" customFormat="1" x14ac:dyDescent="0.2">
      <c r="A485" s="16"/>
      <c r="B485" s="16"/>
    </row>
    <row r="486" spans="1:2" s="286" customFormat="1" x14ac:dyDescent="0.2">
      <c r="A486" s="16"/>
      <c r="B486" s="16"/>
    </row>
    <row r="487" spans="1:2" s="286" customFormat="1" x14ac:dyDescent="0.2">
      <c r="A487" s="16"/>
      <c r="B487" s="16"/>
    </row>
    <row r="488" spans="1:2" s="286" customFormat="1" x14ac:dyDescent="0.2">
      <c r="A488" s="16"/>
      <c r="B488" s="16"/>
    </row>
    <row r="489" spans="1:2" s="286" customFormat="1" x14ac:dyDescent="0.2">
      <c r="A489" s="16"/>
      <c r="B489" s="16"/>
    </row>
    <row r="490" spans="1:2" s="286" customFormat="1" x14ac:dyDescent="0.2">
      <c r="A490" s="16"/>
      <c r="B490" s="16"/>
    </row>
    <row r="491" spans="1:2" s="286" customFormat="1" x14ac:dyDescent="0.2">
      <c r="A491" s="16"/>
      <c r="B491" s="16"/>
    </row>
    <row r="492" spans="1:2" s="286" customFormat="1" x14ac:dyDescent="0.2">
      <c r="A492" s="16"/>
      <c r="B492" s="16"/>
    </row>
    <row r="493" spans="1:2" s="286" customFormat="1" x14ac:dyDescent="0.2">
      <c r="A493" s="16"/>
      <c r="B493" s="16"/>
    </row>
    <row r="494" spans="1:2" s="286" customFormat="1" x14ac:dyDescent="0.2">
      <c r="A494" s="16"/>
      <c r="B494" s="16"/>
    </row>
  </sheetData>
  <sheetProtection formatCells="0" formatColumns="0" formatRows="0" insertColumns="0" insertRows="0" insertHyperlinks="0" deleteColumns="0" deleteRows="0" sort="0" autoFilter="0" pivotTables="0"/>
  <mergeCells count="4">
    <mergeCell ref="A1:L1"/>
    <mergeCell ref="A2:L2"/>
    <mergeCell ref="A3:L3"/>
    <mergeCell ref="A4:L4"/>
  </mergeCells>
  <dataValidations count="1">
    <dataValidation type="list" allowBlank="1" showInputMessage="1" showErrorMessage="1" sqref="D42:D43 D11:D13 D15:D16 D18:D19 D21:D22 D24:D25 D27:D28 D30:D31 D33:D34 D36:D37 D39:D40 D9" xr:uid="{00000000-0002-0000-0600-000000000000}">
      <formula1>"Goods,Non-Consulting Services,Works, Consulting Services (Professional Firms), Consulting Services (Individual Consultants)"</formula1>
    </dataValidation>
  </dataValidations>
  <pageMargins left="0.7" right="0.7" top="0.75" bottom="0.75" header="0.3" footer="0.3"/>
  <pageSetup paperSize="9" scale="60"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23C5B-62EC-4BEC-8282-155743B5DE49}">
  <sheetPr codeName="Sheet6"/>
  <dimension ref="A1:B43"/>
  <sheetViews>
    <sheetView zoomScale="110" zoomScaleNormal="110" workbookViewId="0">
      <selection activeCell="E18" sqref="E18"/>
    </sheetView>
  </sheetViews>
  <sheetFormatPr defaultColWidth="8.42578125" defaultRowHeight="14.25" x14ac:dyDescent="0.2"/>
  <cols>
    <col min="1" max="1" width="37.42578125" style="17" customWidth="1"/>
    <col min="2" max="2" width="15.42578125" style="17" customWidth="1"/>
    <col min="3" max="16384" width="8.42578125" style="17"/>
  </cols>
  <sheetData>
    <row r="1" spans="1:2" x14ac:dyDescent="0.2">
      <c r="A1" s="12" t="s">
        <v>86</v>
      </c>
      <c r="B1" s="16"/>
    </row>
    <row r="2" spans="1:2" x14ac:dyDescent="0.2">
      <c r="A2" s="13" t="s">
        <v>74</v>
      </c>
      <c r="B2" s="16"/>
    </row>
    <row r="3" spans="1:2" x14ac:dyDescent="0.2">
      <c r="A3" s="14" t="s">
        <v>82</v>
      </c>
      <c r="B3" s="16"/>
    </row>
    <row r="4" spans="1:2" x14ac:dyDescent="0.2">
      <c r="A4" s="13" t="s">
        <v>83</v>
      </c>
      <c r="B4" s="16"/>
    </row>
    <row r="5" spans="1:2" x14ac:dyDescent="0.2">
      <c r="A5" s="14" t="s">
        <v>69</v>
      </c>
      <c r="B5" s="16"/>
    </row>
    <row r="6" spans="1:2" x14ac:dyDescent="0.2">
      <c r="A6" s="13" t="s">
        <v>84</v>
      </c>
      <c r="B6" s="16"/>
    </row>
    <row r="7" spans="1:2" x14ac:dyDescent="0.2">
      <c r="A7" s="14" t="s">
        <v>75</v>
      </c>
      <c r="B7" s="16"/>
    </row>
    <row r="8" spans="1:2" x14ac:dyDescent="0.2">
      <c r="A8" s="13" t="s">
        <v>76</v>
      </c>
      <c r="B8" s="16"/>
    </row>
    <row r="9" spans="1:2" x14ac:dyDescent="0.2">
      <c r="A9" s="14" t="s">
        <v>85</v>
      </c>
      <c r="B9" s="16"/>
    </row>
    <row r="10" spans="1:2" x14ac:dyDescent="0.2">
      <c r="A10" s="13" t="s">
        <v>67</v>
      </c>
      <c r="B10" s="16"/>
    </row>
    <row r="11" spans="1:2" x14ac:dyDescent="0.2">
      <c r="A11" s="14" t="s">
        <v>66</v>
      </c>
      <c r="B11" s="16"/>
    </row>
    <row r="12" spans="1:2" x14ac:dyDescent="0.2">
      <c r="A12" s="11" t="s">
        <v>8</v>
      </c>
      <c r="B12" s="285" t="s">
        <v>87</v>
      </c>
    </row>
    <row r="13" spans="1:2" x14ac:dyDescent="0.2">
      <c r="A13" s="15" t="s">
        <v>70</v>
      </c>
      <c r="B13" s="285"/>
    </row>
    <row r="14" spans="1:2" x14ac:dyDescent="0.2">
      <c r="A14" s="15" t="s">
        <v>88</v>
      </c>
      <c r="B14" s="285"/>
    </row>
    <row r="15" spans="1:2" x14ac:dyDescent="0.2">
      <c r="A15" s="15" t="s">
        <v>68</v>
      </c>
      <c r="B15" s="285"/>
    </row>
    <row r="16" spans="1:2" x14ac:dyDescent="0.2">
      <c r="A16" s="15"/>
      <c r="B16" s="285"/>
    </row>
    <row r="17" spans="1:2" x14ac:dyDescent="0.2">
      <c r="A17" s="15"/>
      <c r="B17" s="285"/>
    </row>
    <row r="18" spans="1:2" x14ac:dyDescent="0.2">
      <c r="A18" s="15"/>
      <c r="B18" s="285"/>
    </row>
    <row r="19" spans="1:2" x14ac:dyDescent="0.2">
      <c r="A19" s="15"/>
      <c r="B19" s="285"/>
    </row>
    <row r="20" spans="1:2" x14ac:dyDescent="0.2">
      <c r="A20" s="15"/>
      <c r="B20" s="285"/>
    </row>
    <row r="21" spans="1:2" x14ac:dyDescent="0.2">
      <c r="A21" s="15"/>
      <c r="B21" s="285"/>
    </row>
    <row r="22" spans="1:2" x14ac:dyDescent="0.2">
      <c r="A22" s="15"/>
      <c r="B22" s="285"/>
    </row>
    <row r="23" spans="1:2" x14ac:dyDescent="0.2">
      <c r="A23" s="15"/>
      <c r="B23" s="285"/>
    </row>
    <row r="24" spans="1:2" x14ac:dyDescent="0.2">
      <c r="A24" s="15"/>
      <c r="B24" s="285"/>
    </row>
    <row r="25" spans="1:2" x14ac:dyDescent="0.2">
      <c r="A25" s="15"/>
      <c r="B25" s="285"/>
    </row>
    <row r="26" spans="1:2" x14ac:dyDescent="0.2">
      <c r="A26" s="15"/>
      <c r="B26" s="285"/>
    </row>
    <row r="27" spans="1:2" x14ac:dyDescent="0.2">
      <c r="A27" s="15"/>
      <c r="B27" s="285"/>
    </row>
    <row r="28" spans="1:2" x14ac:dyDescent="0.2">
      <c r="A28" s="15"/>
      <c r="B28" s="285"/>
    </row>
    <row r="29" spans="1:2" x14ac:dyDescent="0.2">
      <c r="A29" s="15"/>
      <c r="B29" s="285"/>
    </row>
    <row r="30" spans="1:2" x14ac:dyDescent="0.2">
      <c r="A30" s="15"/>
      <c r="B30" s="285"/>
    </row>
    <row r="31" spans="1:2" x14ac:dyDescent="0.2">
      <c r="A31" s="15"/>
      <c r="B31" s="285"/>
    </row>
    <row r="32" spans="1:2" x14ac:dyDescent="0.2">
      <c r="A32" s="11"/>
      <c r="B32" s="285"/>
    </row>
    <row r="33" spans="1:2" x14ac:dyDescent="0.2">
      <c r="A33" s="11"/>
      <c r="B33" s="285"/>
    </row>
    <row r="34" spans="1:2" x14ac:dyDescent="0.2">
      <c r="A34" s="11"/>
      <c r="B34" s="285"/>
    </row>
    <row r="35" spans="1:2" x14ac:dyDescent="0.2">
      <c r="A35" s="11"/>
      <c r="B35" s="285"/>
    </row>
    <row r="37" spans="1:2" hidden="1" x14ac:dyDescent="0.2">
      <c r="A37" s="1" t="s">
        <v>89</v>
      </c>
    </row>
    <row r="38" spans="1:2" hidden="1" x14ac:dyDescent="0.2">
      <c r="A38" s="18">
        <v>0</v>
      </c>
    </row>
    <row r="39" spans="1:2" hidden="1" x14ac:dyDescent="0.2">
      <c r="A39" s="19">
        <v>0.01</v>
      </c>
    </row>
    <row r="40" spans="1:2" hidden="1" x14ac:dyDescent="0.2">
      <c r="A40" s="20">
        <v>0.02</v>
      </c>
    </row>
    <row r="41" spans="1:2" hidden="1" x14ac:dyDescent="0.2">
      <c r="A41" s="19">
        <v>0.03</v>
      </c>
    </row>
    <row r="42" spans="1:2" hidden="1" x14ac:dyDescent="0.2">
      <c r="A42" s="20">
        <v>0.04</v>
      </c>
    </row>
    <row r="43" spans="1:2" hidden="1" x14ac:dyDescent="0.2">
      <c r="A43" s="19">
        <v>0.05</v>
      </c>
    </row>
  </sheetData>
  <sheetProtection sheet="1" objects="1" scenarios="1"/>
  <mergeCells count="1">
    <mergeCell ref="B12:B35"/>
  </mergeCells>
  <pageMargins left="0.7" right="0.7" top="0.75" bottom="0.75" header="0.3" footer="0.3"/>
  <pageSetup paperSize="9"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4E5B0-5B9F-4EE2-ABDD-7DFF966A2D41}">
  <sheetPr codeName="Sheet7"/>
  <dimension ref="A1:C15"/>
  <sheetViews>
    <sheetView zoomScale="110" zoomScaleNormal="110" workbookViewId="0"/>
  </sheetViews>
  <sheetFormatPr defaultColWidth="8.42578125" defaultRowHeight="14.25" x14ac:dyDescent="0.2"/>
  <cols>
    <col min="1" max="1" width="37.42578125" style="17" customWidth="1"/>
    <col min="2" max="2" width="27" style="17" bestFit="1" customWidth="1"/>
    <col min="3" max="3" width="19.42578125" style="17" bestFit="1" customWidth="1"/>
    <col min="4" max="16384" width="8.42578125" style="17"/>
  </cols>
  <sheetData>
    <row r="1" spans="1:3" x14ac:dyDescent="0.2">
      <c r="A1" s="12" t="s">
        <v>90</v>
      </c>
      <c r="B1" s="12" t="s">
        <v>91</v>
      </c>
      <c r="C1" s="12" t="s">
        <v>92</v>
      </c>
    </row>
    <row r="2" spans="1:3" x14ac:dyDescent="0.2">
      <c r="A2" s="13" t="s">
        <v>93</v>
      </c>
      <c r="B2" s="116"/>
      <c r="C2" s="117"/>
    </row>
    <row r="3" spans="1:3" x14ac:dyDescent="0.2">
      <c r="A3" s="13" t="s">
        <v>94</v>
      </c>
      <c r="B3" s="116">
        <v>0.25</v>
      </c>
      <c r="C3" s="117">
        <v>0.125</v>
      </c>
    </row>
    <row r="4" spans="1:3" x14ac:dyDescent="0.2">
      <c r="A4" s="14" t="s">
        <v>61</v>
      </c>
      <c r="B4" s="116">
        <v>0.2</v>
      </c>
      <c r="C4" s="117">
        <v>7.4999999999999997E-2</v>
      </c>
    </row>
    <row r="5" spans="1:3" x14ac:dyDescent="0.2">
      <c r="A5" s="13"/>
      <c r="B5" s="115"/>
      <c r="C5" s="115"/>
    </row>
    <row r="6" spans="1:3" x14ac:dyDescent="0.2">
      <c r="A6" s="14"/>
      <c r="B6" s="115"/>
      <c r="C6" s="115"/>
    </row>
    <row r="7" spans="1:3" x14ac:dyDescent="0.2">
      <c r="A7" s="13"/>
      <c r="B7" s="115"/>
      <c r="C7" s="115"/>
    </row>
    <row r="9" spans="1:3" hidden="1" x14ac:dyDescent="0.2">
      <c r="A9" s="1" t="s">
        <v>89</v>
      </c>
    </row>
    <row r="10" spans="1:3" hidden="1" x14ac:dyDescent="0.2">
      <c r="A10" s="18">
        <v>0</v>
      </c>
    </row>
    <row r="11" spans="1:3" hidden="1" x14ac:dyDescent="0.2">
      <c r="A11" s="19">
        <v>0.01</v>
      </c>
    </row>
    <row r="12" spans="1:3" hidden="1" x14ac:dyDescent="0.2">
      <c r="A12" s="20">
        <v>0.02</v>
      </c>
    </row>
    <row r="13" spans="1:3" hidden="1" x14ac:dyDescent="0.2">
      <c r="A13" s="19">
        <v>0.03</v>
      </c>
    </row>
    <row r="14" spans="1:3" hidden="1" x14ac:dyDescent="0.2">
      <c r="A14" s="20">
        <v>0.04</v>
      </c>
    </row>
    <row r="15" spans="1:3" hidden="1" x14ac:dyDescent="0.2">
      <c r="A15" s="19">
        <v>0.05</v>
      </c>
    </row>
  </sheetData>
  <sheetProtection sheet="1" objects="1" scenarios="1"/>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23f63ffa27798759ab7c62b38a6a6eea">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d59d36cbda82e4f1c8ad758894042b54"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cf0e28-81d2-4dc7-8b10-820d80ed680d">
      <Terms xmlns="http://schemas.microsoft.com/office/infopath/2007/PartnerControls"/>
    </lcf76f155ced4ddcb4097134ff3c332f>
    <TaxCatchAll xmlns="e91d5986-7c29-4ed1-8a54-b8fb378ed474" xsi:nil="true"/>
    <OfficeCountry xmlns="d9cf0e28-81d2-4dc7-8b10-820d80ed680d">B0586 - Serbia - Belgrade</OfficeCountry>
    <DocumentStatus xmlns="d9cf0e28-81d2-4dc7-8b10-820d80ed680d">Approved</DocumentStatus>
    <DocCoverageEndDate xmlns="d9cf0e28-81d2-4dc7-8b10-820d80ed680d">2025-12-31T05:00:00+00:00</DocCoverageEndDate>
    <EventDate xmlns="d9cf0e28-81d2-4dc7-8b10-820d80ed680d" xsi:nil="true"/>
    <ProjectDocumentTypes xmlns="d9cf0e28-81d2-4dc7-8b10-820d80ed680d" xsi:nil="true"/>
    <FunctionalArea xmlns="d9cf0e28-81d2-4dc7-8b10-820d80ed680d">Programme and Project</FunctionalArea>
    <FileNameDescription xmlns="d9cf0e28-81d2-4dc7-8b10-820d80ed680d">NAP 2 Annual Report - Budget 9798 Serbia</FileNameDescription>
    <ProjectNumber xmlns="d9cf0e28-81d2-4dc7-8b10-820d80ed680d">01004627</ProjectNumber>
    <DocumentType xmlns="d9cf0e28-81d2-4dc7-8b10-820d80ed680d">Progress Report</DocumentType>
    <Language xmlns="d9cf0e28-81d2-4dc7-8b10-820d80ed680d">English</Language>
    <AuthorName xmlns="d9cf0e28-81d2-4dc7-8b10-820d80ed680d">UNDP</AuthorName>
    <DocumentCategory xmlns="d9cf0e28-81d2-4dc7-8b10-820d80ed680d">Project</DocumentCategory>
    <OperatingUnit xmlns="d9cf0e28-81d2-4dc7-8b10-820d80ed680d">UNDP-SRB</OperatingUnit>
    <FocusArea xmlns="d9cf0e28-81d2-4dc7-8b10-820d80ed680d">Environment and Energy</FocusArea>
    <DocCoverageStartDate xmlns="d9cf0e28-81d2-4dc7-8b10-820d80ed680d">2025-06-20T04:00:00+00:00</DocCoverageStartDate>
    <FileClassificationMode xmlns="d9cf0e28-81d2-4dc7-8b10-820d80ed680d">Public</FileClassificationMode>
    <OutputNumber xmlns="d9cf0e28-81d2-4dc7-8b10-820d80ed680d" xsi:nil="true"/>
  </documentManagement>
</p:properties>
</file>

<file path=customXml/itemProps1.xml><?xml version="1.0" encoding="utf-8"?>
<ds:datastoreItem xmlns:ds="http://schemas.openxmlformats.org/officeDocument/2006/customXml" ds:itemID="{B76C2162-893A-43C2-ABAD-C28AEA74B8B9}"/>
</file>

<file path=customXml/itemProps2.xml><?xml version="1.0" encoding="utf-8"?>
<ds:datastoreItem xmlns:ds="http://schemas.openxmlformats.org/officeDocument/2006/customXml" ds:itemID="{4E8DDFC8-A6A5-4B21-94FB-E78ED0196606}">
  <ds:schemaRefs>
    <ds:schemaRef ds:uri="http://schemas.microsoft.com/sharepoint/v3/contenttype/forms"/>
  </ds:schemaRefs>
</ds:datastoreItem>
</file>

<file path=customXml/itemProps3.xml><?xml version="1.0" encoding="utf-8"?>
<ds:datastoreItem xmlns:ds="http://schemas.openxmlformats.org/officeDocument/2006/customXml" ds:itemID="{36D6C659-1861-486E-8C97-4F370792BBCA}">
  <ds:schemaRefs>
    <ds:schemaRef ds:uri="http://purl.org/dc/elements/1.1/"/>
    <ds:schemaRef ds:uri="http://www.w3.org/XML/1998/namespace"/>
    <ds:schemaRef ds:uri="http://schemas.microsoft.com/office/infopath/2007/PartnerControls"/>
    <ds:schemaRef ds:uri="http://purl.org/dc/terms/"/>
    <ds:schemaRef ds:uri="http://schemas.microsoft.com/office/2006/documentManagement/types"/>
    <ds:schemaRef ds:uri="e13b4a07-abe5-46d6-a84f-f2ebc2873b14"/>
    <ds:schemaRef ds:uri="http://schemas.openxmlformats.org/package/2006/metadata/core-properties"/>
    <ds:schemaRef ds:uri="55d16f16-6467-4095-ab2e-29ac48c1359d"/>
    <ds:schemaRef ds:uri="http://schemas.microsoft.com/office/2006/metadata/properties"/>
    <ds:schemaRef ds:uri="http://purl.org/dc/dcmitype/"/>
    <ds:schemaRef ds:uri="5366d434-5cfa-4aae-9209-c2514e6d1c20"/>
    <ds:schemaRef ds:uri="9c87c9a7-d2c0-492d-8c47-84e6e1b52c01"/>
    <ds:schemaRef ds:uri="501a680d-a2ed-40b3-be0d-61edd47457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Guidance</vt:lpstr>
      <vt:lpstr>Cover Page</vt:lpstr>
      <vt:lpstr>Budget and Expenditure Report</vt:lpstr>
      <vt:lpstr>6.2 Procurement Plan</vt:lpstr>
      <vt:lpstr>6.2.1 Procurement Plan Revision</vt:lpstr>
      <vt:lpstr>Budget Category </vt:lpstr>
      <vt:lpstr>Policy</vt:lpstr>
      <vt:lpstr>'6.2 Procurement Plan'!Print_Area</vt:lpstr>
      <vt:lpstr>'6.2.1 Procurement Plan Revision'!Print_Area</vt:lpstr>
      <vt:lpstr>'Budget and Expenditure Report'!Print_Area</vt:lpstr>
      <vt:lpstr>'Cover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NAP 2 Annual Report - Budget 9798 Serbia</dc:title>
  <dc:subject/>
  <dc:creator>Sam Rabine</dc:creator>
  <cp:keywords/>
  <dc:description/>
  <cp:lastModifiedBy>Milica Varga</cp:lastModifiedBy>
  <cp:revision/>
  <dcterms:created xsi:type="dcterms:W3CDTF">2020-04-23T01:51:13Z</dcterms:created>
  <dcterms:modified xsi:type="dcterms:W3CDTF">2026-02-25T08:53:24Z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